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orahaiglad-my.sharepoint.com/personal/signe_sadeiko_elora_ee/Documents/Pictures/Pildid/ESLÜ 2025/"/>
    </mc:Choice>
  </mc:AlternateContent>
  <xr:revisionPtr revIDLastSave="646" documentId="13_ncr:1_{B3B3254D-E5FE-4869-83B7-A82FC8C75086}" xr6:coauthVersionLast="47" xr6:coauthVersionMax="47" xr10:uidLastSave="{B813D9F1-3239-4074-A335-99E7174B5F8D}"/>
  <bookViews>
    <workbookView xWindow="615" yWindow="495" windowWidth="26310" windowHeight="11820" tabRatio="608" activeTab="1" xr2:uid="{754B17EA-B521-4B0E-A4CE-634E87BA0FFD}"/>
  </bookViews>
  <sheets>
    <sheet name="ISANE" sheetId="2" r:id="rId1"/>
    <sheet name="EMANE" sheetId="3" r:id="rId2"/>
    <sheet name="VETERAN" sheetId="1" r:id="rId3"/>
    <sheet name="KUTSIKAD" sheetId="5" r:id="rId4"/>
    <sheet name="KENNEL" sheetId="4" r:id="rId5"/>
  </sheets>
  <definedNames>
    <definedName name="_xlnm._FilterDatabase" localSheetId="1" hidden="1">EMANE!$A$4:$XEV$4</definedName>
    <definedName name="_xlnm._FilterDatabase" localSheetId="0" hidden="1">ISANE!$A$4:$AQ$24</definedName>
    <definedName name="_xlnm._FilterDatabase" localSheetId="4" hidden="1">KENNEL!$A$2:$U$14</definedName>
    <definedName name="_xlnm._FilterDatabase" localSheetId="3" hidden="1">KUTSIKAD!$A$4:$BC$17</definedName>
    <definedName name="_xlnm._FilterDatabase" localSheetId="2" hidden="1">VETERAN!$A$4:$XEV$4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3" l="1"/>
  <c r="E8" i="1"/>
  <c r="E7" i="1"/>
  <c r="E6" i="1"/>
  <c r="E5" i="5"/>
  <c r="E6" i="5"/>
  <c r="E11" i="5" l="1"/>
  <c r="E7" i="5"/>
  <c r="S23" i="3"/>
  <c r="S19" i="3"/>
  <c r="S16" i="3"/>
  <c r="S11" i="3"/>
  <c r="S10" i="3"/>
  <c r="S9" i="3"/>
  <c r="S8" i="3"/>
  <c r="D7" i="4"/>
  <c r="E18" i="2"/>
  <c r="E15" i="5" l="1"/>
  <c r="O8" i="5"/>
  <c r="E8" i="5" s="1"/>
  <c r="AI5" i="5"/>
  <c r="S11" i="2"/>
  <c r="S9" i="2"/>
  <c r="S10" i="2"/>
  <c r="S8" i="2"/>
  <c r="S5" i="2"/>
  <c r="E5" i="1"/>
  <c r="AA6" i="3"/>
  <c r="AA5" i="3"/>
  <c r="AY12" i="3"/>
  <c r="E27" i="3"/>
  <c r="E31" i="3"/>
  <c r="E29" i="3"/>
  <c r="E9" i="1" l="1"/>
  <c r="N12" i="2"/>
  <c r="N5" i="2"/>
  <c r="N9" i="3"/>
  <c r="N7" i="3"/>
  <c r="AI6" i="3" l="1"/>
  <c r="AQ6" i="3"/>
  <c r="E11" i="1"/>
  <c r="E16" i="5"/>
  <c r="AA20" i="2"/>
  <c r="W10" i="2"/>
  <c r="O12" i="2"/>
  <c r="O5" i="2"/>
  <c r="N10" i="3"/>
  <c r="O10" i="3" s="1"/>
  <c r="O9" i="3"/>
  <c r="E9" i="3" s="1"/>
  <c r="O7" i="3"/>
  <c r="O12" i="3"/>
  <c r="O5" i="1"/>
  <c r="O6" i="5"/>
  <c r="AM7" i="3"/>
  <c r="AA8" i="3"/>
  <c r="AA9" i="3"/>
  <c r="AA14" i="3"/>
  <c r="AA13" i="3"/>
  <c r="W21" i="3"/>
  <c r="W14" i="3"/>
  <c r="W13" i="3"/>
  <c r="W10" i="3"/>
  <c r="W8" i="3"/>
  <c r="W7" i="3"/>
  <c r="W6" i="3"/>
  <c r="W5" i="3"/>
  <c r="E25" i="3"/>
  <c r="AE20" i="3"/>
  <c r="AE6" i="3"/>
  <c r="AE5" i="3"/>
  <c r="I8" i="3"/>
  <c r="J8" i="3" s="1"/>
  <c r="E8" i="3" s="1"/>
  <c r="I6" i="3"/>
  <c r="J6" i="3" s="1"/>
  <c r="E6" i="3" s="1"/>
  <c r="I11" i="3"/>
  <c r="J11" i="3" s="1"/>
  <c r="E11" i="3" s="1"/>
  <c r="I5" i="3"/>
  <c r="J5" i="3" s="1"/>
  <c r="E21" i="3"/>
  <c r="E20" i="3"/>
  <c r="J22" i="3"/>
  <c r="E22" i="3" s="1"/>
  <c r="J24" i="3"/>
  <c r="E24" i="3" s="1"/>
  <c r="E30" i="3"/>
  <c r="E28" i="3"/>
  <c r="J17" i="3"/>
  <c r="E17" i="3" s="1"/>
  <c r="E26" i="3"/>
  <c r="E23" i="3"/>
  <c r="J18" i="3"/>
  <c r="E18" i="3" s="1"/>
  <c r="J12" i="3"/>
  <c r="E12" i="3" s="1"/>
  <c r="J15" i="3"/>
  <c r="E15" i="3" s="1"/>
  <c r="E16" i="3"/>
  <c r="E19" i="3"/>
  <c r="J6" i="1"/>
  <c r="J9" i="1"/>
  <c r="E10" i="1"/>
  <c r="O5" i="5"/>
  <c r="E12" i="5"/>
  <c r="E13" i="5"/>
  <c r="E14" i="5"/>
  <c r="O10" i="5"/>
  <c r="E10" i="5" s="1"/>
  <c r="J9" i="5"/>
  <c r="E9" i="5" s="1"/>
  <c r="J5" i="5"/>
  <c r="J6" i="5"/>
  <c r="I6" i="2"/>
  <c r="J6" i="2" s="1"/>
  <c r="I5" i="2"/>
  <c r="J5" i="2" s="1"/>
  <c r="I7" i="2"/>
  <c r="J7" i="2" s="1"/>
  <c r="I8" i="2"/>
  <c r="J8" i="2" s="1"/>
  <c r="I11" i="2"/>
  <c r="J11" i="2" s="1"/>
  <c r="E11" i="2" s="1"/>
  <c r="I13" i="2"/>
  <c r="J13" i="2" s="1"/>
  <c r="I9" i="2"/>
  <c r="J9" i="2" s="1"/>
  <c r="I14" i="2"/>
  <c r="J14" i="2" s="1"/>
  <c r="I15" i="2"/>
  <c r="J15" i="2" s="1"/>
  <c r="AE5" i="2"/>
  <c r="AE8" i="2"/>
  <c r="J18" i="2"/>
  <c r="J22" i="2"/>
  <c r="J23" i="2"/>
  <c r="J20" i="2"/>
  <c r="J19" i="2"/>
  <c r="O17" i="2"/>
  <c r="E17" i="2" s="1"/>
  <c r="E21" i="2"/>
  <c r="O20" i="2"/>
  <c r="AI6" i="2"/>
  <c r="W12" i="2"/>
  <c r="W8" i="2"/>
  <c r="W16" i="2"/>
  <c r="W9" i="2"/>
  <c r="W7" i="2"/>
  <c r="W6" i="2"/>
  <c r="W5" i="2"/>
  <c r="AM10" i="2"/>
  <c r="AA10" i="2"/>
  <c r="AA5" i="2"/>
  <c r="AA6" i="2"/>
  <c r="AM5" i="2"/>
  <c r="AM6" i="2"/>
  <c r="E10" i="2" l="1"/>
  <c r="E6" i="2"/>
  <c r="E9" i="2"/>
  <c r="E10" i="3"/>
  <c r="E5" i="3"/>
  <c r="E8" i="2"/>
  <c r="E7" i="2"/>
  <c r="E7" i="3"/>
  <c r="E5" i="2"/>
  <c r="E20" i="2"/>
  <c r="E14" i="3"/>
  <c r="E13" i="3"/>
  <c r="E12" i="2"/>
  <c r="E15" i="2"/>
  <c r="E24" i="2"/>
  <c r="E16" i="2"/>
  <c r="E19" i="2"/>
  <c r="E25" i="2"/>
  <c r="E23" i="2"/>
  <c r="E13" i="2"/>
  <c r="E22" i="2"/>
  <c r="E14" i="2"/>
  <c r="D11" i="4"/>
  <c r="J5" i="1" l="1"/>
  <c r="J8" i="1"/>
  <c r="D13" i="4"/>
  <c r="D14" i="4"/>
  <c r="D12" i="4"/>
  <c r="D9" i="4" l="1"/>
  <c r="D10" i="4" l="1"/>
  <c r="D6" i="4"/>
  <c r="D3" i="4"/>
  <c r="D8" i="4"/>
  <c r="D4" i="4"/>
  <c r="D5" i="4"/>
</calcChain>
</file>

<file path=xl/sharedStrings.xml><?xml version="1.0" encoding="utf-8"?>
<sst xmlns="http://schemas.openxmlformats.org/spreadsheetml/2006/main" count="947" uniqueCount="258">
  <si>
    <t>ESLÜ PEAERINÄITUS</t>
  </si>
  <si>
    <t>Articus erinäitus</t>
  </si>
  <si>
    <t>Kohtunik</t>
  </si>
  <si>
    <t>KOHT</t>
  </si>
  <si>
    <t>NIMI</t>
  </si>
  <si>
    <t>OMANIK</t>
  </si>
  <si>
    <t>KASVATAJA</t>
  </si>
  <si>
    <t>KOKKU</t>
  </si>
  <si>
    <t>Koht</t>
  </si>
  <si>
    <t>Punkte</t>
  </si>
  <si>
    <t>Margit Kuusman</t>
  </si>
  <si>
    <t>V3</t>
  </si>
  <si>
    <t>V1</t>
  </si>
  <si>
    <t>WUNDERSTERN YELLA</t>
  </si>
  <si>
    <t>Riina Ruven</t>
  </si>
  <si>
    <t>V2</t>
  </si>
  <si>
    <t>HELEROS XRANDON</t>
  </si>
  <si>
    <t>Liina Sepp</t>
  </si>
  <si>
    <t>Urve Lageda</t>
  </si>
  <si>
    <t>SG1</t>
  </si>
  <si>
    <t>Läti peaerinäitus</t>
  </si>
  <si>
    <t>Soome peaerinäitus</t>
  </si>
  <si>
    <t>Klass</t>
  </si>
  <si>
    <t>Veiko Väljas</t>
  </si>
  <si>
    <t>TAZIO VOM WEBACHTAL</t>
  </si>
  <si>
    <t>Jaak Sõrmus</t>
  </si>
  <si>
    <t>Stefano Galastri</t>
  </si>
  <si>
    <t>VA2</t>
  </si>
  <si>
    <t>V6</t>
  </si>
  <si>
    <t>V9</t>
  </si>
  <si>
    <t>Leonid Eivin</t>
  </si>
  <si>
    <t>V4</t>
  </si>
  <si>
    <t>V5</t>
  </si>
  <si>
    <t>V8</t>
  </si>
  <si>
    <t>V7</t>
  </si>
  <si>
    <t>SG2</t>
  </si>
  <si>
    <t>Eha Kõrve</t>
  </si>
  <si>
    <t>Natalia Nokhrina</t>
  </si>
  <si>
    <t>SG3</t>
  </si>
  <si>
    <t>AUSSENHAUS XAIKO</t>
  </si>
  <si>
    <t>Eugen Põllumäe</t>
  </si>
  <si>
    <t>SG6</t>
  </si>
  <si>
    <t>Jaan Kotkas</t>
  </si>
  <si>
    <t>Elisabeth Hindenburg</t>
  </si>
  <si>
    <t>SG5</t>
  </si>
  <si>
    <t>SG7</t>
  </si>
  <si>
    <t>SG4</t>
  </si>
  <si>
    <t>SG8</t>
  </si>
  <si>
    <t>Jelena Levašova</t>
  </si>
  <si>
    <t>ESLÜ AASTA PARIM ISANE NÄITUSEKOER</t>
  </si>
  <si>
    <t>MARGMAN JARA</t>
  </si>
  <si>
    <t>Lea Kuldsepp</t>
  </si>
  <si>
    <t>Kadi Ebras</t>
  </si>
  <si>
    <t>Daniel Heinmaa</t>
  </si>
  <si>
    <t>ESTRELLEST KRIS INDIGO</t>
  </si>
  <si>
    <t>AUSSENHAUS YANKA</t>
  </si>
  <si>
    <t>WUNDERSTERN THALISSA</t>
  </si>
  <si>
    <t>DANHUNDE ATHENAARABELLA</t>
  </si>
  <si>
    <t>SG9</t>
  </si>
  <si>
    <t>AUSSENHAUS WARA</t>
  </si>
  <si>
    <t>Mihkel Viidik</t>
  </si>
  <si>
    <t>Kennel</t>
  </si>
  <si>
    <t>AUSSENHAUS</t>
  </si>
  <si>
    <t>WUNDERSTERN DHOR</t>
  </si>
  <si>
    <t>Janeli Toomet</t>
  </si>
  <si>
    <t>TEAM EUPHORIA AMICA</t>
  </si>
  <si>
    <t>Bernd Weber</t>
  </si>
  <si>
    <t>ESLÜ AASTA PARIM VETERAN</t>
  </si>
  <si>
    <t>ESLÜ AASTA PARIM KUTSIKAS</t>
  </si>
  <si>
    <t>ESLÜ AASTA PARIM EMANE NÄITUSEKOER</t>
  </si>
  <si>
    <t>PUNKTID</t>
  </si>
  <si>
    <t>9</t>
  </si>
  <si>
    <t>ESLÜ AASTA PARIM NÄITUSEKOERTE KENNEL</t>
  </si>
  <si>
    <t>SUNNTOYA'S</t>
  </si>
  <si>
    <t>WUNDERSTERN</t>
  </si>
  <si>
    <t>Saksa peaerinäitus</t>
  </si>
  <si>
    <t>DANHUNDE ADRENALINEATHOS</t>
  </si>
  <si>
    <t>Liina Antonis</t>
  </si>
  <si>
    <t>Ene Kilter</t>
  </si>
  <si>
    <t>4</t>
  </si>
  <si>
    <t>5</t>
  </si>
  <si>
    <t>6-9 kuud</t>
  </si>
  <si>
    <t>4-6 kuud</t>
  </si>
  <si>
    <t>9-12 kuud</t>
  </si>
  <si>
    <t>Malle Kiisma</t>
  </si>
  <si>
    <t>SUNNTOYA'S EMIR</t>
  </si>
  <si>
    <t>1</t>
  </si>
  <si>
    <t>3</t>
  </si>
  <si>
    <t>2</t>
  </si>
  <si>
    <t>FEST KIEFER</t>
  </si>
  <si>
    <t>Soome erinäitus</t>
  </si>
  <si>
    <t>WUNDERSTERN BAYLA</t>
  </si>
  <si>
    <t>Riina Kattai</t>
  </si>
  <si>
    <t>SUNNTOYA'S YACINTA LATMON</t>
  </si>
  <si>
    <t>VA3</t>
  </si>
  <si>
    <t>v</t>
  </si>
  <si>
    <t>WUNDERSTERN BRUNO</t>
  </si>
  <si>
    <t>FEST KIEFER CLYDE</t>
  </si>
  <si>
    <t>TEAM EUPHORIA</t>
  </si>
  <si>
    <t>I. Naumova</t>
  </si>
  <si>
    <t>AUSSENHAUS VASKO</t>
  </si>
  <si>
    <t>FRANKO VOM HAUS KINGSLEY</t>
  </si>
  <si>
    <t>TEAM ZILBER WASSERFALL ZEN GRAF</t>
  </si>
  <si>
    <t>ROWANLAND ATHOS</t>
  </si>
  <si>
    <t>Leonid ja Helena Eivin</t>
  </si>
  <si>
    <t>WUNDERSTERN HONDO</t>
  </si>
  <si>
    <t>WUNDERSTERN ISACO</t>
  </si>
  <si>
    <t>Katrin Pajumägi</t>
  </si>
  <si>
    <t>Andreas Weigel</t>
  </si>
  <si>
    <t xml:space="preserve">ESLÜ erinäitus </t>
  </si>
  <si>
    <t>FLUTWELLE SEEWOLF SERGO</t>
  </si>
  <si>
    <t>Lembit Bahman</t>
  </si>
  <si>
    <t>Ene Vöörmann, Marleen Seemann</t>
  </si>
  <si>
    <t>05.-06.10.2024</t>
  </si>
  <si>
    <t>06.-08.09.2024</t>
  </si>
  <si>
    <t>Olga Ivanova, Jelena Levasova</t>
  </si>
  <si>
    <t>Ringis koeri</t>
  </si>
  <si>
    <t>WUNDERSTERN HEMY</t>
  </si>
  <si>
    <t>Viljar Niiholm</t>
  </si>
  <si>
    <t>ESTRELLEST REMILY</t>
  </si>
  <si>
    <t>Margit Reinmets</t>
  </si>
  <si>
    <t>Jaanika Mändma, Agnes Aruaas</t>
  </si>
  <si>
    <t>Marge Kikas</t>
  </si>
  <si>
    <t>Olga Ivanova, Jelena Levašova</t>
  </si>
  <si>
    <t>Veteranid</t>
  </si>
  <si>
    <t>WUNDERSTERN JORCK</t>
  </si>
  <si>
    <t>TEAM EUPHORIA ELVIS</t>
  </si>
  <si>
    <t>TEAM EUPHORIA ELTON</t>
  </si>
  <si>
    <t>2. KOER</t>
  </si>
  <si>
    <t>3. KOER</t>
  </si>
  <si>
    <t>1. KOER</t>
  </si>
  <si>
    <t>Christoph Ludwig</t>
  </si>
  <si>
    <t>JAANUAR</t>
  </si>
  <si>
    <t>LEEDU peaerinäitus</t>
  </si>
  <si>
    <t>VA4</t>
  </si>
  <si>
    <t>V2/3koht</t>
  </si>
  <si>
    <t>VA5</t>
  </si>
  <si>
    <t>JUULI</t>
  </si>
  <si>
    <t>MAI</t>
  </si>
  <si>
    <t>Rainer Mast</t>
  </si>
  <si>
    <t>AUGUST</t>
  </si>
  <si>
    <t>SG10</t>
  </si>
  <si>
    <t>Mandy Menzel</t>
  </si>
  <si>
    <t>Edgar Pertl</t>
  </si>
  <si>
    <t>FEST KIEFER FORREST</t>
  </si>
  <si>
    <t>Balti Sieger LÄTIS</t>
  </si>
  <si>
    <t>WUNDERSTERN SPICY</t>
  </si>
  <si>
    <t>V9/14koht</t>
  </si>
  <si>
    <t>V8/13koht</t>
  </si>
  <si>
    <t>WUNDERSTERN DRIF</t>
  </si>
  <si>
    <t>V3/8koht</t>
  </si>
  <si>
    <t>V1/6koht</t>
  </si>
  <si>
    <t>V4/8koht</t>
  </si>
  <si>
    <t>V5/6koht</t>
  </si>
  <si>
    <t>WUNDERSTERN MORGAN</t>
  </si>
  <si>
    <t>WUNDERSTERN MBAPPE</t>
  </si>
  <si>
    <t>MARGMAN LUCIA</t>
  </si>
  <si>
    <t>TEAM EUPHORIA FARA</t>
  </si>
  <si>
    <t>FEST KIEFER KENYA</t>
  </si>
  <si>
    <t xml:space="preserve">TEAM EUPHORIA ELVIS </t>
  </si>
  <si>
    <t xml:space="preserve">TEAM EUPHORIA ELEANOR </t>
  </si>
  <si>
    <t xml:space="preserve">WUNDERSTERN KAYA </t>
  </si>
  <si>
    <t xml:space="preserve">TEAM EUPHORIA EBONI </t>
  </si>
  <si>
    <t>FEST KIEFER LIBERIA</t>
  </si>
  <si>
    <t>MARGMAN SARAH</t>
  </si>
  <si>
    <t>SUNNTOYA'S MAUI</t>
  </si>
  <si>
    <t>FLUTWELLE BASKO</t>
  </si>
  <si>
    <t>WUNDERSTERN NIKKIE</t>
  </si>
  <si>
    <t>VA2/3koht</t>
  </si>
  <si>
    <t>SUNNTOYA'S AMIRA</t>
  </si>
  <si>
    <t>V2/5koht</t>
  </si>
  <si>
    <t>V3/6koht</t>
  </si>
  <si>
    <t>V5/8koht</t>
  </si>
  <si>
    <t>VA1</t>
  </si>
  <si>
    <t>V1/3koht</t>
  </si>
  <si>
    <t>FEST KIEFER TRAVIATA</t>
  </si>
  <si>
    <t>V7/9koht</t>
  </si>
  <si>
    <t>V1/4koht</t>
  </si>
  <si>
    <t>V10</t>
  </si>
  <si>
    <t xml:space="preserve">V5 </t>
  </si>
  <si>
    <t>V9/11koht</t>
  </si>
  <si>
    <t>WUNDERSTERN KAYA</t>
  </si>
  <si>
    <t>ASUTRIA peaerinäitus</t>
  </si>
  <si>
    <t>Saksa näitus</t>
  </si>
  <si>
    <t>TEAM EUPHORIA EBONI</t>
  </si>
  <si>
    <t>WUNDERSTERN JACKLIIN</t>
  </si>
  <si>
    <t>TEAM EUPHORIA ELEANOR</t>
  </si>
  <si>
    <t>MARGMAN IBIZZA</t>
  </si>
  <si>
    <t>WUNDERSTERN JESSE</t>
  </si>
  <si>
    <t>Leedu talvenäitus</t>
  </si>
  <si>
    <t>Harald Hohmann</t>
  </si>
  <si>
    <t>VL1</t>
  </si>
  <si>
    <t>VL3</t>
  </si>
  <si>
    <t>TEAM EUPHORIA FII</t>
  </si>
  <si>
    <t>VL2</t>
  </si>
  <si>
    <t>VL4</t>
  </si>
  <si>
    <t>V1/2koht</t>
  </si>
  <si>
    <t>V7/8koht</t>
  </si>
  <si>
    <t>Jochen Prall</t>
  </si>
  <si>
    <t>V4/9koht</t>
  </si>
  <si>
    <t>V5/10koht</t>
  </si>
  <si>
    <t>SG61</t>
  </si>
  <si>
    <t>SG129</t>
  </si>
  <si>
    <t>Patrick Send</t>
  </si>
  <si>
    <t>Patric Send</t>
  </si>
  <si>
    <t xml:space="preserve">Articus </t>
  </si>
  <si>
    <t>Bernhard Prem</t>
  </si>
  <si>
    <t>DANHUNDE DIOR-DELISA</t>
  </si>
  <si>
    <t>18-24</t>
  </si>
  <si>
    <t>SUNNTOYA'S NAOMI</t>
  </si>
  <si>
    <t>FEST KIEFER FOREVA</t>
  </si>
  <si>
    <t>SUNNTOYA'S FIKA</t>
  </si>
  <si>
    <t>12-18</t>
  </si>
  <si>
    <t>kasutus</t>
  </si>
  <si>
    <t>V64/76koht</t>
  </si>
  <si>
    <t>DG3</t>
  </si>
  <si>
    <t>3-4</t>
  </si>
  <si>
    <t>OKTOOBER</t>
  </si>
  <si>
    <t>Terje Moor</t>
  </si>
  <si>
    <t>Oksana Iin</t>
  </si>
  <si>
    <t>Ülle vahesaar</t>
  </si>
  <si>
    <t>Olga Ivanova</t>
  </si>
  <si>
    <t>Kadi Krabi</t>
  </si>
  <si>
    <t>Siiri Vee</t>
  </si>
  <si>
    <t>Vello Reingold</t>
  </si>
  <si>
    <t>Daniil Šaginov</t>
  </si>
  <si>
    <t>Annika Kask</t>
  </si>
  <si>
    <t>Marten Liiva, Kristina Šadeiko-Liiva</t>
  </si>
  <si>
    <t>Katrin Kressel</t>
  </si>
  <si>
    <t>Annika Grünberg, Riina Ruven</t>
  </si>
  <si>
    <t>Piret Koemets</t>
  </si>
  <si>
    <t>Ragnar Jaska</t>
  </si>
  <si>
    <t>Evelyn Paljak</t>
  </si>
  <si>
    <t>SEPTEMBER</t>
  </si>
  <si>
    <t>Reet Pärn</t>
  </si>
  <si>
    <t xml:space="preserve">BLACKEST VANESSA </t>
  </si>
  <si>
    <t>BLACKEST VAIPER</t>
  </si>
  <si>
    <t xml:space="preserve">Jochen Prall </t>
  </si>
  <si>
    <t>Signe Šadeiko, Märt Šadeiko</t>
  </si>
  <si>
    <t>Marek Tammemäe</t>
  </si>
  <si>
    <t>Heli Vaab</t>
  </si>
  <si>
    <t>Kadi Krabi, Mario Krabi</t>
  </si>
  <si>
    <t>Toomas Kattel</t>
  </si>
  <si>
    <t>MAZHESTRA AUDHILD</t>
  </si>
  <si>
    <t>Mari Küntsler</t>
  </si>
  <si>
    <t>ESTRELLEST</t>
  </si>
  <si>
    <t>DANHUNDE</t>
  </si>
  <si>
    <t>FLUTWELLE</t>
  </si>
  <si>
    <t>MARGMAN</t>
  </si>
  <si>
    <t>ROWANLAND</t>
  </si>
  <si>
    <t xml:space="preserve">MAZHESTRA </t>
  </si>
  <si>
    <t>BLACKEST</t>
  </si>
  <si>
    <t>BLACKEST VANESSA</t>
  </si>
  <si>
    <t>JUUNI</t>
  </si>
  <si>
    <t>VEEBRUAR</t>
  </si>
  <si>
    <t>Maren Pärn</t>
  </si>
  <si>
    <t>Diana Grudina, Liina Sepp</t>
  </si>
  <si>
    <t>FELIZE VOM MELANCHTHON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</si>
</sst>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9" fillId="0" borderId="0"/>
    <xf numFmtId="0" fontId="1" fillId="0" borderId="0"/>
  </cellStyleXfs>
  <cellXfs count="675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0" fillId="0" borderId="1" xfId="2" quotePrefix="1" applyFont="1" applyBorder="1" applyAlignment="1">
      <alignment vertical="center" wrapText="1"/>
    </xf>
    <xf numFmtId="49" fontId="2" fillId="0" borderId="0" xfId="0" applyNumberFormat="1" applyFont="1" applyAlignment="1">
      <alignment horizontal="center"/>
    </xf>
    <xf numFmtId="0" fontId="10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2" quotePrefix="1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2" applyFont="1" applyBorder="1" applyAlignment="1">
      <alignment vertical="center"/>
    </xf>
    <xf numFmtId="0" fontId="12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165" fontId="12" fillId="0" borderId="12" xfId="0" applyNumberFormat="1" applyFont="1" applyBorder="1"/>
    <xf numFmtId="0" fontId="14" fillId="6" borderId="1" xfId="0" applyFont="1" applyFill="1" applyBorder="1" applyAlignment="1">
      <alignment horizontal="left" vertical="center" wrapText="1"/>
    </xf>
    <xf numFmtId="0" fontId="14" fillId="6" borderId="10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 wrapText="1"/>
    </xf>
    <xf numFmtId="0" fontId="14" fillId="6" borderId="12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wrapText="1"/>
    </xf>
    <xf numFmtId="0" fontId="14" fillId="3" borderId="12" xfId="0" applyFont="1" applyFill="1" applyBorder="1" applyAlignment="1">
      <alignment horizontal="left" wrapText="1"/>
    </xf>
    <xf numFmtId="0" fontId="14" fillId="3" borderId="12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15" fillId="0" borderId="8" xfId="0" applyFont="1" applyBorder="1"/>
    <xf numFmtId="0" fontId="16" fillId="0" borderId="0" xfId="0" applyFont="1"/>
    <xf numFmtId="0" fontId="14" fillId="6" borderId="19" xfId="0" applyFont="1" applyFill="1" applyBorder="1" applyAlignment="1">
      <alignment horizontal="left" vertical="center" wrapText="1"/>
    </xf>
    <xf numFmtId="0" fontId="14" fillId="6" borderId="8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165" fontId="2" fillId="0" borderId="0" xfId="0" applyNumberFormat="1" applyFont="1"/>
    <xf numFmtId="0" fontId="13" fillId="3" borderId="2" xfId="0" applyFont="1" applyFill="1" applyBorder="1"/>
    <xf numFmtId="165" fontId="12" fillId="0" borderId="3" xfId="0" applyNumberFormat="1" applyFont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49" fontId="2" fillId="3" borderId="16" xfId="0" applyNumberFormat="1" applyFont="1" applyFill="1" applyBorder="1"/>
    <xf numFmtId="0" fontId="12" fillId="0" borderId="1" xfId="2" applyFont="1" applyBorder="1" applyAlignment="1">
      <alignment horizontal="left" vertical="center" wrapText="1"/>
    </xf>
    <xf numFmtId="165" fontId="12" fillId="0" borderId="9" xfId="0" applyNumberFormat="1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0" fillId="0" borderId="11" xfId="2" applyFont="1" applyBorder="1" applyAlignment="1">
      <alignment vertical="center"/>
    </xf>
    <xf numFmtId="165" fontId="12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2" fontId="10" fillId="0" borderId="14" xfId="2" quotePrefix="1" applyNumberFormat="1" applyFont="1" applyBorder="1" applyAlignment="1">
      <alignment horizontal="left" vertical="center" wrapText="1"/>
    </xf>
    <xf numFmtId="2" fontId="10" fillId="0" borderId="1" xfId="2" applyNumberFormat="1" applyFont="1" applyBorder="1" applyAlignment="1">
      <alignment horizontal="left" vertical="center"/>
    </xf>
    <xf numFmtId="2" fontId="10" fillId="0" borderId="1" xfId="2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left" vertical="center"/>
    </xf>
    <xf numFmtId="165" fontId="11" fillId="0" borderId="14" xfId="0" applyNumberFormat="1" applyFont="1" applyBorder="1" applyAlignment="1">
      <alignment horizontal="left" vertical="center"/>
    </xf>
    <xf numFmtId="165" fontId="10" fillId="0" borderId="14" xfId="2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0" fillId="0" borderId="1" xfId="2" applyNumberFormat="1" applyFont="1" applyBorder="1" applyAlignment="1">
      <alignment horizontal="left" vertical="center"/>
    </xf>
    <xf numFmtId="165" fontId="10" fillId="0" borderId="1" xfId="2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left" vertical="center"/>
    </xf>
    <xf numFmtId="2" fontId="10" fillId="0" borderId="14" xfId="2" applyNumberFormat="1" applyFont="1" applyBorder="1" applyAlignment="1">
      <alignment horizontal="left" vertical="center"/>
    </xf>
    <xf numFmtId="165" fontId="10" fillId="0" borderId="14" xfId="2" applyNumberFormat="1" applyFont="1" applyBorder="1" applyAlignment="1">
      <alignment horizontal="left" vertical="center"/>
    </xf>
    <xf numFmtId="0" fontId="10" fillId="0" borderId="14" xfId="1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20" fillId="0" borderId="0" xfId="0" applyFont="1"/>
    <xf numFmtId="49" fontId="10" fillId="0" borderId="8" xfId="0" applyNumberFormat="1" applyFont="1" applyBorder="1" applyAlignment="1">
      <alignment horizontal="center" vertical="center"/>
    </xf>
    <xf numFmtId="0" fontId="19" fillId="0" borderId="0" xfId="0" applyFont="1"/>
    <xf numFmtId="0" fontId="15" fillId="7" borderId="8" xfId="0" applyFont="1" applyFill="1" applyBorder="1"/>
    <xf numFmtId="0" fontId="14" fillId="6" borderId="11" xfId="0" applyFont="1" applyFill="1" applyBorder="1" applyAlignment="1">
      <alignment horizontal="left" wrapText="1"/>
    </xf>
    <xf numFmtId="0" fontId="14" fillId="6" borderId="12" xfId="0" applyFont="1" applyFill="1" applyBorder="1" applyAlignment="1">
      <alignment horizontal="left" wrapText="1"/>
    </xf>
    <xf numFmtId="0" fontId="14" fillId="6" borderId="12" xfId="0" applyFont="1" applyFill="1" applyBorder="1" applyAlignment="1">
      <alignment horizontal="center" wrapText="1"/>
    </xf>
    <xf numFmtId="49" fontId="14" fillId="6" borderId="2" xfId="0" applyNumberFormat="1" applyFont="1" applyFill="1" applyBorder="1" applyAlignment="1">
      <alignment horizontal="left" wrapText="1"/>
    </xf>
    <xf numFmtId="0" fontId="14" fillId="6" borderId="2" xfId="0" applyFont="1" applyFill="1" applyBorder="1" applyAlignment="1">
      <alignment horizontal="left" wrapText="1"/>
    </xf>
    <xf numFmtId="0" fontId="14" fillId="6" borderId="23" xfId="0" applyFont="1" applyFill="1" applyBorder="1" applyAlignment="1">
      <alignment horizontal="left" vertical="center" wrapText="1"/>
    </xf>
    <xf numFmtId="0" fontId="14" fillId="6" borderId="21" xfId="0" applyFont="1" applyFill="1" applyBorder="1" applyAlignment="1">
      <alignment horizontal="left" wrapText="1"/>
    </xf>
    <xf numFmtId="165" fontId="12" fillId="0" borderId="3" xfId="0" applyNumberFormat="1" applyFont="1" applyBorder="1"/>
    <xf numFmtId="16" fontId="10" fillId="0" borderId="1" xfId="0" quotePrefix="1" applyNumberFormat="1" applyFont="1" applyBorder="1" applyAlignment="1">
      <alignment horizontal="center" vertical="center"/>
    </xf>
    <xf numFmtId="0" fontId="14" fillId="6" borderId="1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8" fillId="5" borderId="10" xfId="2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vertical="center"/>
    </xf>
    <xf numFmtId="0" fontId="21" fillId="0" borderId="1" xfId="0" applyFont="1" applyBorder="1" applyAlignment="1">
      <alignment horizontal="left"/>
    </xf>
    <xf numFmtId="0" fontId="18" fillId="0" borderId="9" xfId="0" applyFont="1" applyBorder="1" applyAlignment="1">
      <alignment horizontal="center"/>
    </xf>
    <xf numFmtId="0" fontId="21" fillId="0" borderId="1" xfId="2" applyFont="1" applyBorder="1" applyAlignment="1">
      <alignment horizontal="center"/>
    </xf>
    <xf numFmtId="49" fontId="12" fillId="0" borderId="11" xfId="0" applyNumberFormat="1" applyFont="1" applyBorder="1" applyAlignment="1">
      <alignment horizontal="center" vertical="center"/>
    </xf>
    <xf numFmtId="165" fontId="2" fillId="3" borderId="12" xfId="0" applyNumberFormat="1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21" fillId="0" borderId="4" xfId="2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1" xfId="0" applyFont="1" applyBorder="1"/>
    <xf numFmtId="0" fontId="8" fillId="0" borderId="1" xfId="2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/>
    </xf>
    <xf numFmtId="0" fontId="22" fillId="0" borderId="0" xfId="0" applyFont="1"/>
    <xf numFmtId="165" fontId="14" fillId="0" borderId="9" xfId="0" applyNumberFormat="1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/>
    </xf>
    <xf numFmtId="0" fontId="14" fillId="0" borderId="1" xfId="2" quotePrefix="1" applyFont="1" applyBorder="1" applyAlignment="1">
      <alignment horizontal="left" vertical="center"/>
    </xf>
    <xf numFmtId="0" fontId="8" fillId="0" borderId="1" xfId="2" quotePrefix="1" applyFont="1" applyBorder="1" applyAlignment="1">
      <alignment vertical="center" wrapText="1"/>
    </xf>
    <xf numFmtId="0" fontId="8" fillId="0" borderId="1" xfId="2" applyFont="1" applyBorder="1" applyAlignment="1">
      <alignment horizontal="left" vertical="center"/>
    </xf>
    <xf numFmtId="0" fontId="8" fillId="0" borderId="1" xfId="2" applyFont="1" applyBorder="1" applyAlignment="1">
      <alignment vertical="center"/>
    </xf>
    <xf numFmtId="0" fontId="22" fillId="0" borderId="1" xfId="0" applyFont="1" applyBorder="1"/>
    <xf numFmtId="0" fontId="8" fillId="0" borderId="1" xfId="2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8" fillId="0" borderId="1" xfId="2" quotePrefix="1" applyFont="1" applyBorder="1" applyAlignment="1">
      <alignment horizontal="left" vertical="center"/>
    </xf>
    <xf numFmtId="0" fontId="14" fillId="3" borderId="2" xfId="0" applyFont="1" applyFill="1" applyBorder="1" applyAlignment="1">
      <alignment horizontal="left" wrapText="1"/>
    </xf>
    <xf numFmtId="0" fontId="14" fillId="3" borderId="17" xfId="0" applyFont="1" applyFill="1" applyBorder="1" applyAlignment="1">
      <alignment horizontal="left" wrapText="1"/>
    </xf>
    <xf numFmtId="0" fontId="14" fillId="6" borderId="2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0" fontId="14" fillId="0" borderId="36" xfId="0" applyFont="1" applyBorder="1"/>
    <xf numFmtId="0" fontId="14" fillId="0" borderId="36" xfId="2" applyFont="1" applyBorder="1" applyAlignment="1">
      <alignment horizontal="left" vertical="center" wrapText="1"/>
    </xf>
    <xf numFmtId="165" fontId="14" fillId="0" borderId="37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/>
    </xf>
    <xf numFmtId="165" fontId="14" fillId="0" borderId="32" xfId="0" applyNumberFormat="1" applyFont="1" applyBorder="1" applyAlignment="1">
      <alignment horizontal="center" vertical="center"/>
    </xf>
    <xf numFmtId="0" fontId="21" fillId="0" borderId="11" xfId="0" applyFont="1" applyBorder="1"/>
    <xf numFmtId="0" fontId="12" fillId="0" borderId="1" xfId="0" applyFont="1" applyBorder="1"/>
    <xf numFmtId="49" fontId="4" fillId="0" borderId="10" xfId="0" applyNumberFormat="1" applyFont="1" applyBorder="1" applyAlignment="1">
      <alignment horizontal="center" vertical="center"/>
    </xf>
    <xf numFmtId="0" fontId="10" fillId="0" borderId="11" xfId="2" quotePrefix="1" applyFont="1" applyBorder="1" applyAlignment="1">
      <alignment vertical="center" wrapText="1"/>
    </xf>
    <xf numFmtId="0" fontId="10" fillId="0" borderId="11" xfId="2" applyFont="1" applyBorder="1" applyAlignment="1">
      <alignment horizontal="left" vertical="center" wrapText="1"/>
    </xf>
    <xf numFmtId="165" fontId="12" fillId="0" borderId="23" xfId="0" applyNumberFormat="1" applyFont="1" applyBorder="1" applyAlignment="1">
      <alignment horizontal="center" vertical="center"/>
    </xf>
    <xf numFmtId="0" fontId="12" fillId="0" borderId="14" xfId="2" applyFont="1" applyBorder="1" applyAlignment="1">
      <alignment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49" fontId="2" fillId="3" borderId="38" xfId="0" applyNumberFormat="1" applyFont="1" applyFill="1" applyBorder="1"/>
    <xf numFmtId="0" fontId="13" fillId="3" borderId="39" xfId="0" applyFont="1" applyFill="1" applyBorder="1"/>
    <xf numFmtId="0" fontId="13" fillId="3" borderId="40" xfId="0" applyFont="1" applyFill="1" applyBorder="1"/>
    <xf numFmtId="0" fontId="13" fillId="3" borderId="41" xfId="0" applyFont="1" applyFill="1" applyBorder="1"/>
    <xf numFmtId="165" fontId="2" fillId="3" borderId="41" xfId="0" applyNumberFormat="1" applyFont="1" applyFill="1" applyBorder="1"/>
    <xf numFmtId="0" fontId="14" fillId="6" borderId="38" xfId="0" applyFont="1" applyFill="1" applyBorder="1" applyAlignment="1">
      <alignment horizontal="left" vertical="center" wrapText="1"/>
    </xf>
    <xf numFmtId="0" fontId="14" fillId="6" borderId="40" xfId="0" applyFont="1" applyFill="1" applyBorder="1" applyAlignment="1">
      <alignment horizontal="left" vertical="center" wrapText="1"/>
    </xf>
    <xf numFmtId="0" fontId="14" fillId="6" borderId="42" xfId="0" applyFont="1" applyFill="1" applyBorder="1" applyAlignment="1">
      <alignment horizontal="left" vertical="center" wrapText="1"/>
    </xf>
    <xf numFmtId="0" fontId="14" fillId="6" borderId="39" xfId="0" applyFont="1" applyFill="1" applyBorder="1" applyAlignment="1">
      <alignment horizontal="left" vertical="center" wrapText="1"/>
    </xf>
    <xf numFmtId="0" fontId="14" fillId="6" borderId="41" xfId="0" applyFont="1" applyFill="1" applyBorder="1" applyAlignment="1">
      <alignment horizontal="left" vertical="center" wrapText="1"/>
    </xf>
    <xf numFmtId="0" fontId="14" fillId="3" borderId="40" xfId="0" applyFont="1" applyFill="1" applyBorder="1" applyAlignment="1">
      <alignment horizontal="left" wrapText="1"/>
    </xf>
    <xf numFmtId="0" fontId="14" fillId="3" borderId="41" xfId="0" applyFont="1" applyFill="1" applyBorder="1" applyAlignment="1">
      <alignment horizontal="left" wrapText="1"/>
    </xf>
    <xf numFmtId="0" fontId="14" fillId="3" borderId="42" xfId="0" applyFont="1" applyFill="1" applyBorder="1" applyAlignment="1">
      <alignment horizontal="left" wrapText="1"/>
    </xf>
    <xf numFmtId="0" fontId="14" fillId="7" borderId="10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left" wrapText="1"/>
    </xf>
    <xf numFmtId="0" fontId="14" fillId="7" borderId="12" xfId="0" applyFont="1" applyFill="1" applyBorder="1" applyAlignment="1">
      <alignment horizontal="left" wrapText="1"/>
    </xf>
    <xf numFmtId="0" fontId="12" fillId="0" borderId="6" xfId="2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21" fillId="5" borderId="1" xfId="0" applyFont="1" applyFill="1" applyBorder="1" applyAlignment="1">
      <alignment vertical="center"/>
    </xf>
    <xf numFmtId="0" fontId="21" fillId="5" borderId="11" xfId="0" applyFont="1" applyFill="1" applyBorder="1" applyAlignment="1">
      <alignment vertical="center"/>
    </xf>
    <xf numFmtId="0" fontId="14" fillId="6" borderId="23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65" fontId="14" fillId="0" borderId="15" xfId="0" applyNumberFormat="1" applyFont="1" applyBorder="1" applyAlignment="1">
      <alignment horizontal="center" vertical="center"/>
    </xf>
    <xf numFmtId="165" fontId="14" fillId="0" borderId="12" xfId="0" applyNumberFormat="1" applyFont="1" applyBorder="1" applyAlignment="1">
      <alignment horizontal="center" vertical="center"/>
    </xf>
    <xf numFmtId="0" fontId="14" fillId="5" borderId="8" xfId="2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5" fillId="5" borderId="8" xfId="0" applyFont="1" applyFill="1" applyBorder="1"/>
    <xf numFmtId="0" fontId="23" fillId="6" borderId="10" xfId="0" applyFont="1" applyFill="1" applyBorder="1" applyAlignment="1">
      <alignment horizontal="left" vertical="center" wrapText="1"/>
    </xf>
    <xf numFmtId="0" fontId="23" fillId="6" borderId="11" xfId="0" applyFont="1" applyFill="1" applyBorder="1" applyAlignment="1">
      <alignment horizontal="left" vertical="center" wrapText="1"/>
    </xf>
    <xf numFmtId="0" fontId="23" fillId="6" borderId="12" xfId="0" applyFont="1" applyFill="1" applyBorder="1" applyAlignment="1">
      <alignment horizontal="left" vertical="center" wrapText="1"/>
    </xf>
    <xf numFmtId="0" fontId="23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19" xfId="2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10" fillId="5" borderId="20" xfId="2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vertical="center"/>
    </xf>
    <xf numFmtId="0" fontId="23" fillId="6" borderId="11" xfId="0" applyFont="1" applyFill="1" applyBorder="1" applyAlignment="1">
      <alignment vertical="center" wrapText="1"/>
    </xf>
    <xf numFmtId="16" fontId="22" fillId="5" borderId="14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/>
    </xf>
    <xf numFmtId="0" fontId="12" fillId="5" borderId="10" xfId="2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22" fillId="5" borderId="13" xfId="2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 wrapText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1" xfId="2" quotePrefix="1" applyFont="1" applyFill="1" applyBorder="1" applyAlignment="1">
      <alignment horizontal="center" vertical="center" wrapText="1"/>
    </xf>
    <xf numFmtId="0" fontId="8" fillId="0" borderId="11" xfId="0" applyFont="1" applyBorder="1"/>
    <xf numFmtId="0" fontId="15" fillId="5" borderId="8" xfId="0" applyFont="1" applyFill="1" applyBorder="1" applyAlignment="1">
      <alignment horizontal="left"/>
    </xf>
    <xf numFmtId="0" fontId="15" fillId="2" borderId="1" xfId="0" applyFont="1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5" fillId="5" borderId="1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8" fillId="5" borderId="1" xfId="2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0" fontId="12" fillId="5" borderId="1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8" fillId="6" borderId="8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7" borderId="10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wrapText="1"/>
    </xf>
    <xf numFmtId="0" fontId="8" fillId="7" borderId="11" xfId="0" applyFont="1" applyFill="1" applyBorder="1" applyAlignment="1">
      <alignment horizontal="left" wrapText="1"/>
    </xf>
    <xf numFmtId="0" fontId="8" fillId="7" borderId="12" xfId="0" applyFont="1" applyFill="1" applyBorder="1" applyAlignment="1">
      <alignment horizontal="left" wrapText="1"/>
    </xf>
    <xf numFmtId="0" fontId="8" fillId="7" borderId="12" xfId="0" applyFont="1" applyFill="1" applyBorder="1" applyAlignment="1">
      <alignment horizontal="center" wrapText="1"/>
    </xf>
    <xf numFmtId="0" fontId="8" fillId="5" borderId="8" xfId="0" applyFont="1" applyFill="1" applyBorder="1"/>
    <xf numFmtId="0" fontId="8" fillId="2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vertical="center"/>
    </xf>
    <xf numFmtId="0" fontId="8" fillId="2" borderId="14" xfId="2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0" fillId="0" borderId="11" xfId="2" quotePrefix="1" applyFont="1" applyBorder="1" applyAlignment="1">
      <alignment horizontal="left" vertical="center"/>
    </xf>
    <xf numFmtId="0" fontId="12" fillId="0" borderId="12" xfId="0" applyFont="1" applyBorder="1" applyAlignment="1">
      <alignment horizontal="center"/>
    </xf>
    <xf numFmtId="0" fontId="10" fillId="0" borderId="14" xfId="2" applyFont="1" applyBorder="1" applyAlignment="1">
      <alignment horizontal="left" vertical="center"/>
    </xf>
    <xf numFmtId="0" fontId="14" fillId="0" borderId="1" xfId="2" applyFont="1" applyBorder="1" applyAlignment="1">
      <alignment vertical="center" wrapText="1"/>
    </xf>
    <xf numFmtId="0" fontId="14" fillId="0" borderId="1" xfId="2" applyFont="1" applyBorder="1" applyAlignment="1">
      <alignment horizontal="left" vertical="center" wrapText="1"/>
    </xf>
    <xf numFmtId="0" fontId="8" fillId="0" borderId="8" xfId="0" applyFont="1" applyBorder="1"/>
    <xf numFmtId="0" fontId="8" fillId="6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wrapText="1"/>
    </xf>
    <xf numFmtId="0" fontId="8" fillId="3" borderId="12" xfId="0" applyFont="1" applyFill="1" applyBorder="1" applyAlignment="1">
      <alignment horizontal="left" wrapText="1"/>
    </xf>
    <xf numFmtId="0" fontId="4" fillId="0" borderId="13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21" fillId="0" borderId="25" xfId="2" applyFont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18" fillId="0" borderId="2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3" xfId="0" applyNumberFormat="1" applyFont="1" applyBorder="1" applyAlignment="1">
      <alignment horizontal="center" vertical="center"/>
    </xf>
    <xf numFmtId="0" fontId="10" fillId="0" borderId="14" xfId="2" applyFont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5" borderId="16" xfId="2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8" fillId="0" borderId="6" xfId="2" applyFont="1" applyBorder="1" applyAlignment="1">
      <alignment vertical="center"/>
    </xf>
    <xf numFmtId="0" fontId="8" fillId="0" borderId="6" xfId="0" applyFont="1" applyBorder="1"/>
    <xf numFmtId="0" fontId="8" fillId="0" borderId="1" xfId="2" quotePrefix="1" applyFont="1" applyBorder="1" applyAlignment="1">
      <alignment vertical="center"/>
    </xf>
    <xf numFmtId="0" fontId="8" fillId="0" borderId="11" xfId="2" applyFont="1" applyBorder="1" applyAlignment="1">
      <alignment vertical="center"/>
    </xf>
    <xf numFmtId="0" fontId="8" fillId="0" borderId="1" xfId="2" quotePrefix="1" applyFont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/>
    </xf>
    <xf numFmtId="0" fontId="8" fillId="5" borderId="1" xfId="0" quotePrefix="1" applyFont="1" applyFill="1" applyBorder="1" applyAlignment="1">
      <alignment vertical="center"/>
    </xf>
    <xf numFmtId="0" fontId="8" fillId="0" borderId="14" xfId="2" quotePrefix="1" applyFont="1" applyBorder="1" applyAlignment="1">
      <alignment vertical="center" wrapText="1"/>
    </xf>
    <xf numFmtId="0" fontId="8" fillId="0" borderId="14" xfId="2" applyFont="1" applyBorder="1" applyAlignment="1">
      <alignment horizontal="left" vertical="center" wrapText="1"/>
    </xf>
    <xf numFmtId="0" fontId="8" fillId="4" borderId="1" xfId="0" applyFont="1" applyFill="1" applyBorder="1" applyAlignment="1">
      <alignment wrapText="1"/>
    </xf>
    <xf numFmtId="0" fontId="15" fillId="0" borderId="1" xfId="0" applyFont="1" applyBorder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10" fillId="0" borderId="8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0" fillId="0" borderId="10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0" xfId="0" applyFont="1"/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8" fillId="0" borderId="20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/>
    </xf>
    <xf numFmtId="0" fontId="10" fillId="0" borderId="0" xfId="2" quotePrefix="1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0" fillId="0" borderId="8" xfId="2" quotePrefix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4" fillId="6" borderId="30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horizontal="left" wrapText="1"/>
    </xf>
    <xf numFmtId="0" fontId="14" fillId="3" borderId="32" xfId="0" applyFont="1" applyFill="1" applyBorder="1" applyAlignment="1">
      <alignment horizontal="left" wrapText="1"/>
    </xf>
    <xf numFmtId="0" fontId="8" fillId="0" borderId="9" xfId="0" applyFont="1" applyBorder="1" applyAlignment="1">
      <alignment horizontal="center"/>
    </xf>
    <xf numFmtId="0" fontId="12" fillId="0" borderId="1" xfId="2" quotePrefix="1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0" fillId="0" borderId="14" xfId="2" quotePrefix="1" applyFont="1" applyBorder="1" applyAlignment="1">
      <alignment vertical="center" wrapText="1"/>
    </xf>
    <xf numFmtId="49" fontId="12" fillId="0" borderId="13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2" quotePrefix="1" applyFont="1" applyBorder="1" applyAlignment="1">
      <alignment horizontal="center" vertical="center"/>
    </xf>
    <xf numFmtId="49" fontId="12" fillId="0" borderId="8" xfId="0" quotePrefix="1" applyNumberFormat="1" applyFont="1" applyBorder="1" applyAlignment="1">
      <alignment horizontal="center" vertical="center"/>
    </xf>
    <xf numFmtId="0" fontId="12" fillId="0" borderId="1" xfId="2" quotePrefix="1" applyFont="1" applyBorder="1" applyAlignment="1">
      <alignment vertical="center" wrapText="1"/>
    </xf>
    <xf numFmtId="49" fontId="12" fillId="0" borderId="10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14" fillId="0" borderId="1" xfId="2" applyFont="1" applyBorder="1" applyAlignment="1">
      <alignment vertical="center"/>
    </xf>
    <xf numFmtId="0" fontId="14" fillId="0" borderId="1" xfId="0" applyFont="1" applyBorder="1"/>
    <xf numFmtId="49" fontId="14" fillId="0" borderId="35" xfId="0" applyNumberFormat="1" applyFont="1" applyBorder="1" applyAlignment="1">
      <alignment horizontal="center" vertical="center"/>
    </xf>
    <xf numFmtId="0" fontId="14" fillId="0" borderId="36" xfId="2" quotePrefix="1" applyFont="1" applyBorder="1" applyAlignment="1">
      <alignment vertical="center" wrapText="1"/>
    </xf>
    <xf numFmtId="0" fontId="14" fillId="0" borderId="8" xfId="2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/>
    </xf>
    <xf numFmtId="0" fontId="8" fillId="0" borderId="14" xfId="0" applyFont="1" applyBorder="1"/>
    <xf numFmtId="49" fontId="12" fillId="0" borderId="5" xfId="0" applyNumberFormat="1" applyFont="1" applyBorder="1" applyAlignment="1">
      <alignment horizontal="center" vertical="center"/>
    </xf>
    <xf numFmtId="0" fontId="14" fillId="0" borderId="6" xfId="0" applyFont="1" applyBorder="1"/>
    <xf numFmtId="0" fontId="14" fillId="0" borderId="11" xfId="0" applyFont="1" applyBorder="1"/>
    <xf numFmtId="0" fontId="12" fillId="0" borderId="1" xfId="0" applyFont="1" applyBorder="1" applyAlignment="1">
      <alignment horizontal="left" vertical="center" wrapText="1"/>
    </xf>
    <xf numFmtId="49" fontId="17" fillId="0" borderId="11" xfId="0" applyNumberFormat="1" applyFont="1" applyBorder="1" applyAlignment="1">
      <alignment horizontal="center" vertical="center"/>
    </xf>
    <xf numFmtId="0" fontId="21" fillId="0" borderId="11" xfId="2" quotePrefix="1" applyFont="1" applyBorder="1" applyAlignment="1">
      <alignment horizontal="left" vertical="center" wrapText="1"/>
    </xf>
    <xf numFmtId="165" fontId="17" fillId="0" borderId="23" xfId="0" applyNumberFormat="1" applyFont="1" applyBorder="1"/>
    <xf numFmtId="0" fontId="8" fillId="0" borderId="2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15" xfId="2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 applyAlignment="1">
      <alignment horizontal="center"/>
    </xf>
    <xf numFmtId="0" fontId="8" fillId="0" borderId="4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1" xfId="0" applyFont="1" applyBorder="1"/>
    <xf numFmtId="0" fontId="10" fillId="0" borderId="9" xfId="0" applyFont="1" applyBorder="1" applyAlignment="1">
      <alignment horizontal="center"/>
    </xf>
    <xf numFmtId="0" fontId="8" fillId="0" borderId="4" xfId="2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1" xfId="2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0" borderId="10" xfId="0" applyFont="1" applyBorder="1"/>
    <xf numFmtId="0" fontId="8" fillId="0" borderId="12" xfId="0" applyFont="1" applyBorder="1" applyAlignment="1">
      <alignment horizontal="center"/>
    </xf>
    <xf numFmtId="164" fontId="8" fillId="0" borderId="14" xfId="2" applyNumberFormat="1" applyFont="1" applyBorder="1" applyAlignment="1">
      <alignment horizontal="left" vertical="center" wrapText="1"/>
    </xf>
    <xf numFmtId="0" fontId="14" fillId="0" borderId="24" xfId="2" applyFont="1" applyBorder="1" applyAlignment="1">
      <alignment horizontal="center" vertical="center" wrapText="1"/>
    </xf>
    <xf numFmtId="0" fontId="8" fillId="0" borderId="13" xfId="0" applyFont="1" applyBorder="1"/>
    <xf numFmtId="0" fontId="8" fillId="0" borderId="15" xfId="0" applyFont="1" applyBorder="1" applyAlignment="1">
      <alignment horizontal="center"/>
    </xf>
    <xf numFmtId="16" fontId="8" fillId="0" borderId="1" xfId="2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0" fontId="14" fillId="0" borderId="3" xfId="2" applyFont="1" applyBorder="1" applyAlignment="1">
      <alignment horizontal="center" wrapText="1"/>
    </xf>
    <xf numFmtId="0" fontId="8" fillId="0" borderId="1" xfId="0" quotePrefix="1" applyFont="1" applyBorder="1" applyAlignment="1">
      <alignment horizontal="left" vertical="center"/>
    </xf>
    <xf numFmtId="0" fontId="8" fillId="0" borderId="2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4" fillId="0" borderId="21" xfId="2" applyFont="1" applyBorder="1" applyAlignment="1">
      <alignment horizontal="center" wrapText="1"/>
    </xf>
    <xf numFmtId="0" fontId="14" fillId="0" borderId="9" xfId="2" applyFont="1" applyBorder="1" applyAlignment="1">
      <alignment horizontal="center" wrapText="1"/>
    </xf>
    <xf numFmtId="0" fontId="14" fillId="0" borderId="1" xfId="0" applyFont="1" applyBorder="1" applyAlignment="1">
      <alignment horizontal="left"/>
    </xf>
    <xf numFmtId="0" fontId="8" fillId="0" borderId="16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8" fillId="0" borderId="2" xfId="0" applyFont="1" applyBorder="1"/>
    <xf numFmtId="0" fontId="21" fillId="0" borderId="1" xfId="0" applyFont="1" applyBorder="1"/>
    <xf numFmtId="0" fontId="21" fillId="0" borderId="8" xfId="0" applyFont="1" applyBorder="1"/>
    <xf numFmtId="0" fontId="10" fillId="0" borderId="33" xfId="2" applyFont="1" applyBorder="1" applyAlignment="1">
      <alignment horizontal="center" vertical="center"/>
    </xf>
    <xf numFmtId="16" fontId="10" fillId="0" borderId="31" xfId="2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12" fillId="0" borderId="34" xfId="2" applyFont="1" applyBorder="1" applyAlignment="1">
      <alignment horizontal="center" vertical="center" wrapText="1"/>
    </xf>
    <xf numFmtId="0" fontId="19" fillId="0" borderId="30" xfId="2" applyFont="1" applyBorder="1" applyAlignment="1">
      <alignment horizontal="center" vertical="center"/>
    </xf>
    <xf numFmtId="16" fontId="19" fillId="0" borderId="31" xfId="2" applyNumberFormat="1" applyFont="1" applyBorder="1" applyAlignment="1">
      <alignment horizontal="center" vertical="center"/>
    </xf>
    <xf numFmtId="0" fontId="21" fillId="0" borderId="31" xfId="0" applyFont="1" applyBorder="1" applyAlignment="1">
      <alignment horizontal="left" vertical="center"/>
    </xf>
    <xf numFmtId="0" fontId="17" fillId="0" borderId="32" xfId="2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21" fillId="0" borderId="31" xfId="0" applyFont="1" applyBorder="1" applyAlignment="1">
      <alignment horizontal="left"/>
    </xf>
    <xf numFmtId="0" fontId="17" fillId="0" borderId="34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19" fillId="0" borderId="31" xfId="0" applyFont="1" applyBorder="1"/>
    <xf numFmtId="0" fontId="21" fillId="0" borderId="31" xfId="0" applyFont="1" applyBorder="1"/>
    <xf numFmtId="0" fontId="17" fillId="0" borderId="12" xfId="0" applyFont="1" applyBorder="1" applyAlignment="1">
      <alignment horizontal="center"/>
    </xf>
    <xf numFmtId="0" fontId="21" fillId="0" borderId="10" xfId="0" applyFont="1" applyBorder="1"/>
    <xf numFmtId="0" fontId="21" fillId="0" borderId="12" xfId="0" applyFont="1" applyBorder="1" applyAlignment="1">
      <alignment horizontal="center"/>
    </xf>
    <xf numFmtId="0" fontId="15" fillId="0" borderId="4" xfId="0" applyFont="1" applyBorder="1"/>
    <xf numFmtId="0" fontId="15" fillId="0" borderId="8" xfId="0" applyFont="1" applyBorder="1" applyAlignment="1">
      <alignment horizontal="center" vertical="center"/>
    </xf>
    <xf numFmtId="0" fontId="8" fillId="0" borderId="45" xfId="0" applyFont="1" applyBorder="1" applyAlignment="1">
      <alignment horizontal="left"/>
    </xf>
    <xf numFmtId="0" fontId="8" fillId="0" borderId="45" xfId="0" applyFont="1" applyBorder="1"/>
    <xf numFmtId="0" fontId="8" fillId="6" borderId="19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top" wrapText="1"/>
    </xf>
    <xf numFmtId="0" fontId="8" fillId="0" borderId="4" xfId="0" applyFont="1" applyBorder="1"/>
    <xf numFmtId="0" fontId="8" fillId="0" borderId="13" xfId="2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21" fillId="0" borderId="13" xfId="0" applyFont="1" applyBorder="1"/>
    <xf numFmtId="0" fontId="21" fillId="0" borderId="14" xfId="0" applyFont="1" applyBorder="1"/>
    <xf numFmtId="0" fontId="21" fillId="0" borderId="15" xfId="0" applyFont="1" applyBorder="1"/>
    <xf numFmtId="0" fontId="8" fillId="0" borderId="1" xfId="0" applyFont="1" applyBorder="1" applyAlignment="1">
      <alignment vertical="center"/>
    </xf>
    <xf numFmtId="0" fontId="14" fillId="0" borderId="9" xfId="0" applyFont="1" applyBorder="1"/>
    <xf numFmtId="0" fontId="18" fillId="0" borderId="9" xfId="0" applyFont="1" applyBorder="1"/>
    <xf numFmtId="0" fontId="21" fillId="0" borderId="9" xfId="0" applyFont="1" applyBorder="1"/>
    <xf numFmtId="0" fontId="8" fillId="0" borderId="1" xfId="0" quotePrefix="1" applyFont="1" applyBorder="1"/>
    <xf numFmtId="0" fontId="8" fillId="0" borderId="2" xfId="0" quotePrefix="1" applyFont="1" applyBorder="1" applyAlignment="1">
      <alignment horizontal="left" vertical="center"/>
    </xf>
    <xf numFmtId="0" fontId="14" fillId="0" borderId="17" xfId="2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21" fillId="0" borderId="16" xfId="0" applyFont="1" applyBorder="1"/>
    <xf numFmtId="0" fontId="21" fillId="0" borderId="2" xfId="0" applyFont="1" applyBorder="1"/>
    <xf numFmtId="0" fontId="21" fillId="0" borderId="17" xfId="0" applyFont="1" applyBorder="1"/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21" fillId="0" borderId="12" xfId="0" applyFont="1" applyBorder="1"/>
    <xf numFmtId="0" fontId="15" fillId="0" borderId="10" xfId="0" applyFont="1" applyBorder="1"/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6" fontId="8" fillId="0" borderId="1" xfId="0" applyNumberFormat="1" applyFont="1" applyBorder="1" applyAlignment="1">
      <alignment horizontal="left" vertical="center"/>
    </xf>
    <xf numFmtId="0" fontId="14" fillId="0" borderId="2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2" fillId="0" borderId="11" xfId="0" applyFont="1" applyBorder="1"/>
    <xf numFmtId="0" fontId="10" fillId="0" borderId="14" xfId="2" applyFont="1" applyBorder="1" applyAlignment="1">
      <alignment horizontal="left" vertical="center" wrapText="1"/>
    </xf>
    <xf numFmtId="165" fontId="2" fillId="3" borderId="17" xfId="0" applyNumberFormat="1" applyFont="1" applyFill="1" applyBorder="1"/>
    <xf numFmtId="2" fontId="0" fillId="0" borderId="0" xfId="0" applyNumberFormat="1"/>
    <xf numFmtId="2" fontId="10" fillId="0" borderId="14" xfId="2" applyNumberFormat="1" applyFont="1" applyBorder="1" applyAlignment="1">
      <alignment horizontal="left" vertical="center" wrapText="1"/>
    </xf>
    <xf numFmtId="165" fontId="10" fillId="0" borderId="14" xfId="2" quotePrefix="1" applyNumberFormat="1" applyFont="1" applyBorder="1" applyAlignment="1">
      <alignment horizontal="left" vertical="center" wrapText="1"/>
    </xf>
    <xf numFmtId="165" fontId="10" fillId="0" borderId="14" xfId="0" applyNumberFormat="1" applyFont="1" applyBorder="1" applyAlignment="1">
      <alignment horizontal="left" vertical="center" wrapText="1"/>
    </xf>
    <xf numFmtId="0" fontId="12" fillId="0" borderId="11" xfId="0" quotePrefix="1" applyFont="1" applyBorder="1" applyAlignment="1">
      <alignment horizontal="left" vertical="center" wrapText="1"/>
    </xf>
    <xf numFmtId="0" fontId="12" fillId="0" borderId="11" xfId="0" quotePrefix="1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2" fontId="2" fillId="3" borderId="11" xfId="0" applyNumberFormat="1" applyFont="1" applyFill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 wrapText="1"/>
    </xf>
    <xf numFmtId="0" fontId="8" fillId="0" borderId="20" xfId="2" applyFont="1" applyBorder="1" applyAlignment="1">
      <alignment horizontal="center" vertical="center"/>
    </xf>
    <xf numFmtId="16" fontId="8" fillId="0" borderId="14" xfId="0" quotePrefix="1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8" xfId="2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0" xfId="2" applyFont="1" applyBorder="1" applyAlignment="1">
      <alignment horizontal="center" vertical="center"/>
    </xf>
    <xf numFmtId="0" fontId="10" fillId="0" borderId="44" xfId="2" quotePrefix="1" applyFont="1" applyBorder="1" applyAlignment="1">
      <alignment horizontal="center" vertical="center"/>
    </xf>
    <xf numFmtId="0" fontId="11" fillId="0" borderId="2" xfId="3" applyFont="1" applyBorder="1" applyAlignment="1">
      <alignment vertical="center"/>
    </xf>
    <xf numFmtId="0" fontId="10" fillId="0" borderId="2" xfId="2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2" fillId="0" borderId="11" xfId="2" applyFont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0" fillId="0" borderId="20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2" fillId="0" borderId="24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4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2" fillId="0" borderId="2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left"/>
    </xf>
    <xf numFmtId="0" fontId="15" fillId="5" borderId="26" xfId="0" applyFont="1" applyFill="1" applyBorder="1" applyAlignment="1">
      <alignment horizontal="left"/>
    </xf>
    <xf numFmtId="0" fontId="15" fillId="5" borderId="43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4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/>
    </xf>
    <xf numFmtId="0" fontId="15" fillId="0" borderId="43" xfId="0" applyFont="1" applyBorder="1" applyAlignment="1">
      <alignment horizontal="left"/>
    </xf>
    <xf numFmtId="14" fontId="12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 wrapText="1"/>
    </xf>
    <xf numFmtId="17" fontId="8" fillId="0" borderId="2" xfId="0" quotePrefix="1" applyNumberFormat="1" applyFont="1" applyBorder="1" applyAlignment="1">
      <alignment horizontal="left" vertical="center"/>
    </xf>
  </cellXfs>
  <cellStyles count="4">
    <cellStyle name="Excel Built-in Normal 1" xfId="1" xr:uid="{7363B364-D32C-4B2A-9752-DB6ABD931B8C}"/>
    <cellStyle name="Normaallaad" xfId="0" builtinId="0"/>
    <cellStyle name="Normaallaad 2" xfId="3" xr:uid="{C4492434-71C1-4F1A-8AC9-A5BA2945EB5E}"/>
    <cellStyle name="Normal 2" xfId="2" xr:uid="{7EB1F95D-E8E3-4863-9DB1-782F7ED63165}"/>
  </cellStyles>
  <dxfs count="4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7AFE-7EFF-4D04-9C94-D96FDA61D07C}">
  <dimension ref="A1:AQ25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AP21" sqref="AP21"/>
    </sheetView>
  </sheetViews>
  <sheetFormatPr defaultRowHeight="15" x14ac:dyDescent="0.25"/>
  <cols>
    <col min="1" max="1" width="4.42578125" style="4" customWidth="1"/>
    <col min="2" max="2" width="25.7109375" style="130" bestFit="1" customWidth="1"/>
    <col min="3" max="3" width="16" bestFit="1" customWidth="1"/>
    <col min="4" max="4" width="24.140625" bestFit="1" customWidth="1"/>
    <col min="5" max="5" width="7.85546875" style="1" bestFit="1" customWidth="1"/>
    <col min="6" max="6" width="4.140625" customWidth="1"/>
    <col min="7" max="7" width="8" bestFit="1" customWidth="1"/>
    <col min="8" max="8" width="6.42578125" bestFit="1" customWidth="1"/>
    <col min="9" max="9" width="4.42578125" customWidth="1"/>
    <col min="10" max="10" width="5.7109375" customWidth="1"/>
    <col min="11" max="11" width="3.5703125" style="2" customWidth="1"/>
    <col min="12" max="12" width="7.140625" style="238" bestFit="1" customWidth="1"/>
    <col min="13" max="13" width="6.42578125" style="2" bestFit="1" customWidth="1"/>
    <col min="14" max="14" width="3.28515625" style="2" customWidth="1"/>
    <col min="15" max="15" width="5" style="2" customWidth="1"/>
    <col min="16" max="16" width="3.5703125" style="2" customWidth="1"/>
    <col min="17" max="17" width="3.42578125" style="2" customWidth="1"/>
    <col min="18" max="18" width="6.42578125" style="2" bestFit="1" customWidth="1"/>
    <col min="19" max="19" width="4.28515625" style="2" customWidth="1"/>
    <col min="20" max="20" width="3.5703125" customWidth="1"/>
    <col min="21" max="21" width="4.28515625" customWidth="1"/>
    <col min="22" max="22" width="6.42578125" style="231" bestFit="1" customWidth="1"/>
    <col min="23" max="23" width="4.7109375" customWidth="1"/>
    <col min="24" max="24" width="3.42578125" customWidth="1"/>
    <col min="25" max="25" width="4" customWidth="1"/>
    <col min="26" max="26" width="6.42578125" bestFit="1" customWidth="1"/>
    <col min="27" max="27" width="5.140625" customWidth="1"/>
    <col min="28" max="28" width="4.42578125" customWidth="1"/>
    <col min="29" max="29" width="7.140625" bestFit="1" customWidth="1"/>
    <col min="30" max="30" width="6.28515625" customWidth="1"/>
    <col min="31" max="31" width="4.28515625" style="183" customWidth="1"/>
    <col min="32" max="32" width="2.28515625" customWidth="1"/>
    <col min="33" max="33" width="3.140625" customWidth="1"/>
    <col min="34" max="34" width="6.42578125" bestFit="1" customWidth="1"/>
    <col min="35" max="35" width="4.140625" style="1" customWidth="1"/>
    <col min="36" max="37" width="3.7109375" customWidth="1"/>
    <col min="38" max="38" width="9.85546875" bestFit="1" customWidth="1"/>
    <col min="39" max="39" width="2.7109375" style="1" customWidth="1"/>
    <col min="40" max="40" width="2.85546875" customWidth="1"/>
    <col min="41" max="41" width="3.5703125" customWidth="1"/>
    <col min="42" max="42" width="6.42578125" bestFit="1" customWidth="1"/>
    <col min="43" max="43" width="4.42578125" style="50" customWidth="1"/>
  </cols>
  <sheetData>
    <row r="1" spans="1:43" s="2" customFormat="1" x14ac:dyDescent="0.25">
      <c r="A1" s="579" t="s">
        <v>49</v>
      </c>
      <c r="B1" s="579"/>
      <c r="C1" s="579"/>
      <c r="D1" s="579"/>
      <c r="E1" s="580"/>
      <c r="F1" s="589" t="s">
        <v>0</v>
      </c>
      <c r="G1" s="590"/>
      <c r="H1" s="590"/>
      <c r="I1" s="590"/>
      <c r="J1" s="591"/>
      <c r="K1" s="583" t="s">
        <v>145</v>
      </c>
      <c r="L1" s="584"/>
      <c r="M1" s="584"/>
      <c r="N1" s="584"/>
      <c r="O1" s="585"/>
      <c r="P1" s="567" t="s">
        <v>109</v>
      </c>
      <c r="Q1" s="568"/>
      <c r="R1" s="568"/>
      <c r="S1" s="569"/>
      <c r="T1" s="581" t="s">
        <v>1</v>
      </c>
      <c r="U1" s="568"/>
      <c r="V1" s="568"/>
      <c r="W1" s="582"/>
      <c r="X1" s="586" t="s">
        <v>1</v>
      </c>
      <c r="Y1" s="587"/>
      <c r="Z1" s="587"/>
      <c r="AA1" s="588"/>
      <c r="AB1" s="581" t="s">
        <v>20</v>
      </c>
      <c r="AC1" s="568"/>
      <c r="AD1" s="568"/>
      <c r="AE1" s="582"/>
      <c r="AF1" s="567" t="s">
        <v>21</v>
      </c>
      <c r="AG1" s="568"/>
      <c r="AH1" s="568"/>
      <c r="AI1" s="569"/>
      <c r="AJ1" s="567" t="s">
        <v>133</v>
      </c>
      <c r="AK1" s="568"/>
      <c r="AL1" s="568"/>
      <c r="AM1" s="569"/>
      <c r="AN1" s="567" t="s">
        <v>189</v>
      </c>
      <c r="AO1" s="568"/>
      <c r="AP1" s="568"/>
      <c r="AQ1" s="569"/>
    </row>
    <row r="2" spans="1:43" s="2" customFormat="1" x14ac:dyDescent="0.25">
      <c r="A2" s="579"/>
      <c r="B2" s="579"/>
      <c r="C2" s="579"/>
      <c r="D2" s="579"/>
      <c r="E2" s="580"/>
      <c r="F2" s="599" t="s">
        <v>138</v>
      </c>
      <c r="G2" s="600"/>
      <c r="H2" s="600"/>
      <c r="I2" s="600"/>
      <c r="J2" s="601"/>
      <c r="K2" s="594" t="s">
        <v>140</v>
      </c>
      <c r="L2" s="595"/>
      <c r="M2" s="595"/>
      <c r="N2" s="595"/>
      <c r="O2" s="596"/>
      <c r="P2" s="605" t="s">
        <v>233</v>
      </c>
      <c r="Q2" s="606"/>
      <c r="R2" s="606"/>
      <c r="S2" s="607"/>
      <c r="T2" s="592" t="s">
        <v>132</v>
      </c>
      <c r="U2" s="574"/>
      <c r="V2" s="574"/>
      <c r="W2" s="593"/>
      <c r="X2" s="597" t="s">
        <v>137</v>
      </c>
      <c r="Y2" s="571"/>
      <c r="Z2" s="571"/>
      <c r="AA2" s="598"/>
      <c r="AB2" s="570" t="s">
        <v>138</v>
      </c>
      <c r="AC2" s="571"/>
      <c r="AD2" s="571"/>
      <c r="AE2" s="572"/>
      <c r="AF2" s="573" t="s">
        <v>140</v>
      </c>
      <c r="AG2" s="574"/>
      <c r="AH2" s="574"/>
      <c r="AI2" s="575"/>
      <c r="AJ2" s="576" t="s">
        <v>140</v>
      </c>
      <c r="AK2" s="574"/>
      <c r="AL2" s="574"/>
      <c r="AM2" s="575"/>
      <c r="AN2" s="573" t="s">
        <v>254</v>
      </c>
      <c r="AO2" s="574"/>
      <c r="AP2" s="574"/>
      <c r="AQ2" s="575"/>
    </row>
    <row r="3" spans="1:43" s="30" customFormat="1" ht="12" x14ac:dyDescent="0.2">
      <c r="A3" s="579"/>
      <c r="B3" s="579"/>
      <c r="C3" s="579"/>
      <c r="D3" s="579"/>
      <c r="E3" s="580"/>
      <c r="F3" s="230" t="s">
        <v>2</v>
      </c>
      <c r="G3" s="229"/>
      <c r="H3" s="612" t="s">
        <v>131</v>
      </c>
      <c r="I3" s="613"/>
      <c r="J3" s="614"/>
      <c r="K3" s="228" t="s">
        <v>2</v>
      </c>
      <c r="L3" s="232"/>
      <c r="M3" s="609" t="s">
        <v>198</v>
      </c>
      <c r="N3" s="610"/>
      <c r="O3" s="611"/>
      <c r="P3" s="29" t="s">
        <v>2</v>
      </c>
      <c r="Q3" s="296"/>
      <c r="R3" s="615" t="s">
        <v>204</v>
      </c>
      <c r="S3" s="616"/>
      <c r="T3" s="456" t="s">
        <v>2</v>
      </c>
      <c r="U3" s="577" t="s">
        <v>142</v>
      </c>
      <c r="V3" s="577"/>
      <c r="W3" s="602"/>
      <c r="X3" s="457" t="s">
        <v>2</v>
      </c>
      <c r="Y3" s="603" t="s">
        <v>143</v>
      </c>
      <c r="Z3" s="603"/>
      <c r="AA3" s="604"/>
      <c r="AB3" s="456" t="s">
        <v>2</v>
      </c>
      <c r="AC3" s="603" t="s">
        <v>139</v>
      </c>
      <c r="AD3" s="603"/>
      <c r="AE3" s="608"/>
      <c r="AF3" s="29" t="s">
        <v>2</v>
      </c>
      <c r="AG3" s="577"/>
      <c r="AH3" s="577"/>
      <c r="AI3" s="578"/>
      <c r="AJ3" s="29" t="s">
        <v>2</v>
      </c>
      <c r="AK3" s="577" t="s">
        <v>131</v>
      </c>
      <c r="AL3" s="577"/>
      <c r="AM3" s="578"/>
      <c r="AN3" s="29" t="s">
        <v>2</v>
      </c>
      <c r="AO3" s="577" t="s">
        <v>190</v>
      </c>
      <c r="AP3" s="577"/>
      <c r="AQ3" s="578"/>
    </row>
    <row r="4" spans="1:43" s="28" customFormat="1" ht="18.75" customHeight="1" thickBot="1" x14ac:dyDescent="0.25">
      <c r="A4" s="91" t="s">
        <v>3</v>
      </c>
      <c r="B4" s="92" t="s">
        <v>4</v>
      </c>
      <c r="C4" s="92" t="s">
        <v>5</v>
      </c>
      <c r="D4" s="92" t="s">
        <v>6</v>
      </c>
      <c r="E4" s="94" t="s">
        <v>7</v>
      </c>
      <c r="F4" s="32" t="s">
        <v>116</v>
      </c>
      <c r="G4" s="21" t="s">
        <v>8</v>
      </c>
      <c r="H4" s="21" t="s">
        <v>22</v>
      </c>
      <c r="I4" s="21">
        <v>1.5</v>
      </c>
      <c r="J4" s="33" t="s">
        <v>9</v>
      </c>
      <c r="K4" s="32" t="s">
        <v>116</v>
      </c>
      <c r="L4" s="21" t="s">
        <v>8</v>
      </c>
      <c r="M4" s="211" t="s">
        <v>22</v>
      </c>
      <c r="N4" s="21">
        <v>1.25</v>
      </c>
      <c r="O4" s="33" t="s">
        <v>9</v>
      </c>
      <c r="P4" s="22" t="s">
        <v>116</v>
      </c>
      <c r="Q4" s="23" t="s">
        <v>8</v>
      </c>
      <c r="R4" s="23" t="s">
        <v>22</v>
      </c>
      <c r="S4" s="24" t="s">
        <v>9</v>
      </c>
      <c r="T4" s="31" t="s">
        <v>116</v>
      </c>
      <c r="U4" s="23" t="s">
        <v>8</v>
      </c>
      <c r="V4" s="23" t="s">
        <v>22</v>
      </c>
      <c r="W4" s="93" t="s">
        <v>9</v>
      </c>
      <c r="X4" s="22" t="s">
        <v>116</v>
      </c>
      <c r="Y4" s="23" t="s">
        <v>8</v>
      </c>
      <c r="Z4" s="23" t="s">
        <v>22</v>
      </c>
      <c r="AA4" s="24" t="s">
        <v>9</v>
      </c>
      <c r="AB4" s="31" t="s">
        <v>116</v>
      </c>
      <c r="AC4" s="88" t="s">
        <v>8</v>
      </c>
      <c r="AD4" s="88" t="s">
        <v>22</v>
      </c>
      <c r="AE4" s="182" t="s">
        <v>9</v>
      </c>
      <c r="AF4" s="22" t="s">
        <v>116</v>
      </c>
      <c r="AG4" s="88" t="s">
        <v>8</v>
      </c>
      <c r="AH4" s="88" t="s">
        <v>22</v>
      </c>
      <c r="AI4" s="89" t="s">
        <v>9</v>
      </c>
      <c r="AJ4" s="22" t="s">
        <v>116</v>
      </c>
      <c r="AK4" s="97" t="s">
        <v>8</v>
      </c>
      <c r="AL4" s="88" t="s">
        <v>22</v>
      </c>
      <c r="AM4" s="90" t="s">
        <v>9</v>
      </c>
      <c r="AN4" s="22" t="s">
        <v>116</v>
      </c>
      <c r="AO4" s="97" t="s">
        <v>8</v>
      </c>
      <c r="AP4" s="88" t="s">
        <v>22</v>
      </c>
      <c r="AQ4" s="90" t="s">
        <v>9</v>
      </c>
    </row>
    <row r="5" spans="1:43" s="11" customFormat="1" ht="12" customHeight="1" x14ac:dyDescent="0.2">
      <c r="A5" s="365" t="s">
        <v>86</v>
      </c>
      <c r="B5" s="366" t="s">
        <v>63</v>
      </c>
      <c r="C5" s="286" t="s">
        <v>64</v>
      </c>
      <c r="D5" s="287" t="s">
        <v>14</v>
      </c>
      <c r="E5" s="95">
        <f>J5+O5+AM5</f>
        <v>162.5</v>
      </c>
      <c r="F5" s="103">
        <v>14</v>
      </c>
      <c r="G5" s="104" t="s">
        <v>94</v>
      </c>
      <c r="H5" s="98" t="s">
        <v>213</v>
      </c>
      <c r="I5" s="105">
        <f>12+40</f>
        <v>52</v>
      </c>
      <c r="J5" s="106">
        <f>I5*I$4</f>
        <v>78</v>
      </c>
      <c r="K5" s="219">
        <v>11</v>
      </c>
      <c r="L5" s="222" t="s">
        <v>196</v>
      </c>
      <c r="M5" s="210" t="s">
        <v>213</v>
      </c>
      <c r="N5" s="188">
        <f>10+20</f>
        <v>30</v>
      </c>
      <c r="O5" s="189">
        <f>N5*N$4</f>
        <v>37.5</v>
      </c>
      <c r="P5" s="307">
        <v>8</v>
      </c>
      <c r="Q5" s="308" t="s">
        <v>12</v>
      </c>
      <c r="R5" s="309" t="s">
        <v>213</v>
      </c>
      <c r="S5" s="310">
        <f>20+8</f>
        <v>28</v>
      </c>
      <c r="T5" s="372">
        <v>9</v>
      </c>
      <c r="U5" s="316" t="s">
        <v>15</v>
      </c>
      <c r="V5" s="294" t="s">
        <v>213</v>
      </c>
      <c r="W5" s="373">
        <f>8+20</f>
        <v>28</v>
      </c>
      <c r="X5" s="315">
        <v>4</v>
      </c>
      <c r="Y5" s="316" t="s">
        <v>12</v>
      </c>
      <c r="Z5" s="299" t="s">
        <v>213</v>
      </c>
      <c r="AA5" s="374">
        <f>4+20</f>
        <v>24</v>
      </c>
      <c r="AB5" s="375">
        <v>10</v>
      </c>
      <c r="AC5" s="376" t="s">
        <v>135</v>
      </c>
      <c r="AD5" s="299" t="s">
        <v>213</v>
      </c>
      <c r="AE5" s="377">
        <f>8+20</f>
        <v>28</v>
      </c>
      <c r="AF5" s="378"/>
      <c r="AG5" s="376"/>
      <c r="AH5" s="317"/>
      <c r="AI5" s="379"/>
      <c r="AJ5" s="315">
        <v>9</v>
      </c>
      <c r="AK5" s="364" t="s">
        <v>94</v>
      </c>
      <c r="AL5" s="294" t="s">
        <v>213</v>
      </c>
      <c r="AM5" s="380">
        <f>7+40</f>
        <v>47</v>
      </c>
      <c r="AN5" s="381"/>
      <c r="AO5" s="382"/>
      <c r="AP5" s="382"/>
      <c r="AQ5" s="383"/>
    </row>
    <row r="6" spans="1:43" s="11" customFormat="1" ht="12" customHeight="1" x14ac:dyDescent="0.2">
      <c r="A6" s="350" t="s">
        <v>88</v>
      </c>
      <c r="B6" s="357" t="s">
        <v>100</v>
      </c>
      <c r="C6" s="136" t="s">
        <v>23</v>
      </c>
      <c r="D6" s="136" t="s">
        <v>23</v>
      </c>
      <c r="E6" s="95">
        <f>J6+W6+AM6</f>
        <v>151.5</v>
      </c>
      <c r="F6" s="103">
        <v>14</v>
      </c>
      <c r="G6" s="104" t="s">
        <v>27</v>
      </c>
      <c r="H6" s="98" t="s">
        <v>213</v>
      </c>
      <c r="I6" s="105">
        <f>13+40</f>
        <v>53</v>
      </c>
      <c r="J6" s="106">
        <f>I6*I$4</f>
        <v>79.5</v>
      </c>
      <c r="K6" s="219"/>
      <c r="L6" s="222"/>
      <c r="M6" s="210"/>
      <c r="N6" s="188"/>
      <c r="O6" s="189"/>
      <c r="P6" s="307"/>
      <c r="Q6" s="308"/>
      <c r="R6" s="309"/>
      <c r="S6" s="310"/>
      <c r="T6" s="384">
        <v>9</v>
      </c>
      <c r="U6" s="272" t="s">
        <v>31</v>
      </c>
      <c r="V6" s="128" t="s">
        <v>213</v>
      </c>
      <c r="W6" s="385">
        <f>6+20</f>
        <v>26</v>
      </c>
      <c r="X6" s="386">
        <v>4</v>
      </c>
      <c r="Y6" s="272" t="s">
        <v>11</v>
      </c>
      <c r="Z6" s="128" t="s">
        <v>213</v>
      </c>
      <c r="AA6" s="387">
        <f>2+20</f>
        <v>22</v>
      </c>
      <c r="AB6" s="388"/>
      <c r="AC6" s="308"/>
      <c r="AD6" s="309"/>
      <c r="AE6" s="389"/>
      <c r="AF6" s="307">
        <v>8</v>
      </c>
      <c r="AG6" s="308" t="s">
        <v>15</v>
      </c>
      <c r="AH6" s="309" t="s">
        <v>213</v>
      </c>
      <c r="AI6" s="310">
        <f>4+20</f>
        <v>24</v>
      </c>
      <c r="AJ6" s="322">
        <v>9</v>
      </c>
      <c r="AK6" s="127" t="s">
        <v>134</v>
      </c>
      <c r="AL6" s="128" t="s">
        <v>213</v>
      </c>
      <c r="AM6" s="387">
        <f>6+40</f>
        <v>46</v>
      </c>
      <c r="AN6" s="390"/>
      <c r="AO6" s="391"/>
      <c r="AP6" s="391"/>
      <c r="AQ6" s="392"/>
    </row>
    <row r="7" spans="1:43" s="11" customFormat="1" ht="12" customHeight="1" x14ac:dyDescent="0.2">
      <c r="A7" s="350" t="s">
        <v>87</v>
      </c>
      <c r="B7" s="356" t="s">
        <v>24</v>
      </c>
      <c r="C7" s="288" t="s">
        <v>25</v>
      </c>
      <c r="D7" s="288" t="s">
        <v>26</v>
      </c>
      <c r="E7" s="95">
        <f>J7+O7+S7+W7+AA7+AE7+AI7+AM7</f>
        <v>97</v>
      </c>
      <c r="F7" s="103">
        <v>14</v>
      </c>
      <c r="G7" s="104" t="s">
        <v>136</v>
      </c>
      <c r="H7" s="98" t="s">
        <v>213</v>
      </c>
      <c r="I7" s="105">
        <f>10+40</f>
        <v>50</v>
      </c>
      <c r="J7" s="106">
        <f>I7*I$4</f>
        <v>75</v>
      </c>
      <c r="K7" s="219"/>
      <c r="L7" s="222"/>
      <c r="M7" s="210"/>
      <c r="N7" s="188"/>
      <c r="O7" s="189"/>
      <c r="P7" s="307"/>
      <c r="Q7" s="308"/>
      <c r="R7" s="309"/>
      <c r="S7" s="310"/>
      <c r="T7" s="393">
        <v>9</v>
      </c>
      <c r="U7" s="337" t="s">
        <v>33</v>
      </c>
      <c r="V7" s="128" t="s">
        <v>213</v>
      </c>
      <c r="W7" s="389">
        <f>2+20</f>
        <v>22</v>
      </c>
      <c r="X7" s="126"/>
      <c r="Y7" s="337"/>
      <c r="Z7" s="309"/>
      <c r="AA7" s="310"/>
      <c r="AB7" s="394"/>
      <c r="AC7" s="272"/>
      <c r="AD7" s="302"/>
      <c r="AE7" s="395"/>
      <c r="AF7" s="307"/>
      <c r="AG7" s="308"/>
      <c r="AH7" s="309"/>
      <c r="AI7" s="310"/>
      <c r="AJ7" s="322"/>
      <c r="AK7" s="127"/>
      <c r="AL7" s="127"/>
      <c r="AM7" s="321"/>
      <c r="AN7" s="396"/>
      <c r="AO7" s="10"/>
      <c r="AP7" s="12"/>
      <c r="AQ7" s="17"/>
    </row>
    <row r="8" spans="1:43" s="11" customFormat="1" ht="12" customHeight="1" x14ac:dyDescent="0.2">
      <c r="A8" s="350" t="s">
        <v>79</v>
      </c>
      <c r="B8" s="357" t="s">
        <v>102</v>
      </c>
      <c r="C8" s="136" t="s">
        <v>30</v>
      </c>
      <c r="D8" s="127" t="s">
        <v>99</v>
      </c>
      <c r="E8" s="95">
        <f>J8+S8+AE8</f>
        <v>95.5</v>
      </c>
      <c r="F8" s="103">
        <v>14</v>
      </c>
      <c r="G8" s="104" t="s">
        <v>151</v>
      </c>
      <c r="H8" s="98" t="s">
        <v>213</v>
      </c>
      <c r="I8" s="105">
        <f>9+20</f>
        <v>29</v>
      </c>
      <c r="J8" s="106">
        <f>I8*I$4</f>
        <v>43.5</v>
      </c>
      <c r="K8" s="219"/>
      <c r="L8" s="222"/>
      <c r="M8" s="210"/>
      <c r="N8" s="188"/>
      <c r="O8" s="189"/>
      <c r="P8" s="307">
        <v>8</v>
      </c>
      <c r="Q8" s="308" t="s">
        <v>15</v>
      </c>
      <c r="R8" s="309" t="s">
        <v>213</v>
      </c>
      <c r="S8" s="310">
        <f>20+7</f>
        <v>27</v>
      </c>
      <c r="T8" s="388">
        <v>9</v>
      </c>
      <c r="U8" s="272" t="s">
        <v>28</v>
      </c>
      <c r="V8" s="294" t="s">
        <v>213</v>
      </c>
      <c r="W8" s="389">
        <f>4+20</f>
        <v>24</v>
      </c>
      <c r="X8" s="307"/>
      <c r="Y8" s="272"/>
      <c r="Z8" s="309"/>
      <c r="AA8" s="310"/>
      <c r="AB8" s="394">
        <v>10</v>
      </c>
      <c r="AC8" s="272" t="s">
        <v>153</v>
      </c>
      <c r="AD8" s="309" t="s">
        <v>213</v>
      </c>
      <c r="AE8" s="395">
        <f>5+20</f>
        <v>25</v>
      </c>
      <c r="AF8" s="322"/>
      <c r="AG8" s="272"/>
      <c r="AH8" s="302"/>
      <c r="AI8" s="321"/>
      <c r="AJ8" s="322"/>
      <c r="AK8" s="127"/>
      <c r="AL8" s="364"/>
      <c r="AM8" s="318"/>
      <c r="AN8" s="390"/>
      <c r="AO8" s="391"/>
      <c r="AP8" s="391"/>
      <c r="AQ8" s="392"/>
    </row>
    <row r="9" spans="1:43" s="11" customFormat="1" ht="12" customHeight="1" thickBot="1" x14ac:dyDescent="0.25">
      <c r="A9" s="354" t="s">
        <v>80</v>
      </c>
      <c r="B9" s="367" t="s">
        <v>101</v>
      </c>
      <c r="C9" s="289" t="s">
        <v>42</v>
      </c>
      <c r="D9" s="227" t="s">
        <v>43</v>
      </c>
      <c r="E9" s="20">
        <f>J9+O9+S9+W9+AA9+AE9+AI9+AM9</f>
        <v>85.5</v>
      </c>
      <c r="F9" s="108">
        <v>14</v>
      </c>
      <c r="G9" s="109" t="s">
        <v>200</v>
      </c>
      <c r="H9" s="99" t="s">
        <v>213</v>
      </c>
      <c r="I9" s="110">
        <f>5+20</f>
        <v>25</v>
      </c>
      <c r="J9" s="111">
        <f>I9*I$4</f>
        <v>37.5</v>
      </c>
      <c r="K9" s="223"/>
      <c r="L9" s="233"/>
      <c r="M9" s="212"/>
      <c r="N9" s="226"/>
      <c r="O9" s="213"/>
      <c r="P9" s="311">
        <v>8</v>
      </c>
      <c r="Q9" s="312" t="s">
        <v>28</v>
      </c>
      <c r="R9" s="313" t="s">
        <v>213</v>
      </c>
      <c r="S9" s="314">
        <f>20+3</f>
        <v>23</v>
      </c>
      <c r="T9" s="397">
        <v>9</v>
      </c>
      <c r="U9" s="398" t="s">
        <v>32</v>
      </c>
      <c r="V9" s="399" t="s">
        <v>213</v>
      </c>
      <c r="W9" s="400">
        <f>5+20</f>
        <v>25</v>
      </c>
      <c r="X9" s="311"/>
      <c r="Y9" s="398"/>
      <c r="Z9" s="313"/>
      <c r="AA9" s="314"/>
      <c r="AB9" s="401"/>
      <c r="AC9" s="398"/>
      <c r="AD9" s="305"/>
      <c r="AE9" s="402"/>
      <c r="AF9" s="403"/>
      <c r="AG9" s="398"/>
      <c r="AH9" s="305"/>
      <c r="AI9" s="404"/>
      <c r="AJ9" s="403"/>
      <c r="AK9" s="227"/>
      <c r="AL9" s="227"/>
      <c r="AM9" s="404"/>
      <c r="AN9" s="405"/>
      <c r="AO9" s="227"/>
      <c r="AP9" s="227"/>
      <c r="AQ9" s="406"/>
    </row>
    <row r="10" spans="1:43" s="11" customFormat="1" ht="12" customHeight="1" x14ac:dyDescent="0.2">
      <c r="A10" s="100"/>
      <c r="B10" s="364" t="s">
        <v>105</v>
      </c>
      <c r="C10" s="458" t="s">
        <v>64</v>
      </c>
      <c r="D10" s="459" t="s">
        <v>14</v>
      </c>
      <c r="E10" s="95">
        <f>J10+O10+S10+AA10+AE10+AI10+AM10</f>
        <v>69</v>
      </c>
      <c r="F10" s="251"/>
      <c r="G10" s="252"/>
      <c r="H10" s="102"/>
      <c r="I10" s="253"/>
      <c r="J10" s="115"/>
      <c r="K10" s="254"/>
      <c r="L10" s="234"/>
      <c r="M10" s="204"/>
      <c r="N10" s="224"/>
      <c r="O10" s="214"/>
      <c r="P10" s="315">
        <v>8</v>
      </c>
      <c r="Q10" s="316" t="s">
        <v>32</v>
      </c>
      <c r="R10" s="317" t="s">
        <v>213</v>
      </c>
      <c r="S10" s="318">
        <f>20+4</f>
        <v>24</v>
      </c>
      <c r="T10" s="372">
        <v>10</v>
      </c>
      <c r="U10" s="316" t="s">
        <v>46</v>
      </c>
      <c r="V10" s="407" t="s">
        <v>208</v>
      </c>
      <c r="W10" s="408">
        <f>7</f>
        <v>7</v>
      </c>
      <c r="X10" s="315">
        <v>4</v>
      </c>
      <c r="Y10" s="316" t="s">
        <v>15</v>
      </c>
      <c r="Z10" s="299" t="s">
        <v>213</v>
      </c>
      <c r="AA10" s="380">
        <f>3+20</f>
        <v>23</v>
      </c>
      <c r="AB10" s="372"/>
      <c r="AC10" s="316"/>
      <c r="AD10" s="299"/>
      <c r="AE10" s="373"/>
      <c r="AF10" s="315"/>
      <c r="AG10" s="316"/>
      <c r="AH10" s="299"/>
      <c r="AI10" s="318"/>
      <c r="AJ10" s="315">
        <v>9</v>
      </c>
      <c r="AK10" s="364" t="s">
        <v>152</v>
      </c>
      <c r="AL10" s="294" t="s">
        <v>213</v>
      </c>
      <c r="AM10" s="318">
        <f>2+20</f>
        <v>22</v>
      </c>
      <c r="AN10" s="409"/>
      <c r="AO10" s="364"/>
      <c r="AP10" s="364"/>
      <c r="AQ10" s="410"/>
    </row>
    <row r="11" spans="1:43" s="11" customFormat="1" ht="12" customHeight="1" x14ac:dyDescent="0.2">
      <c r="A11" s="255"/>
      <c r="B11" s="364" t="s">
        <v>149</v>
      </c>
      <c r="C11" s="290" t="s">
        <v>218</v>
      </c>
      <c r="D11" s="290" t="s">
        <v>14</v>
      </c>
      <c r="E11" s="95">
        <f t="shared" ref="E11:E20" si="0">J11+O11+S11+W11+AA11+AE11+AI11+AM11</f>
        <v>51.5</v>
      </c>
      <c r="F11" s="103">
        <v>14</v>
      </c>
      <c r="G11" s="104" t="s">
        <v>150</v>
      </c>
      <c r="H11" s="98" t="s">
        <v>213</v>
      </c>
      <c r="I11" s="105">
        <f>7+20</f>
        <v>27</v>
      </c>
      <c r="J11" s="106">
        <f>I11*I$4</f>
        <v>40.5</v>
      </c>
      <c r="K11" s="219"/>
      <c r="L11" s="222"/>
      <c r="M11" s="210"/>
      <c r="N11" s="188"/>
      <c r="O11" s="189"/>
      <c r="P11" s="307">
        <v>8</v>
      </c>
      <c r="Q11" s="308" t="s">
        <v>19</v>
      </c>
      <c r="R11" s="309" t="s">
        <v>213</v>
      </c>
      <c r="S11" s="310">
        <f>1+10</f>
        <v>11</v>
      </c>
      <c r="T11" s="393"/>
      <c r="U11" s="411"/>
      <c r="V11" s="317"/>
      <c r="W11" s="385"/>
      <c r="X11" s="126"/>
      <c r="Y11" s="411"/>
      <c r="Z11" s="309"/>
      <c r="AA11" s="387"/>
      <c r="AB11" s="394"/>
      <c r="AC11" s="272"/>
      <c r="AD11" s="302"/>
      <c r="AE11" s="395"/>
      <c r="AF11" s="322"/>
      <c r="AG11" s="272"/>
      <c r="AH11" s="302"/>
      <c r="AI11" s="321"/>
      <c r="AJ11" s="322"/>
      <c r="AK11" s="127"/>
      <c r="AL11" s="127"/>
      <c r="AM11" s="321"/>
      <c r="AN11" s="262"/>
      <c r="AO11" s="127"/>
      <c r="AP11" s="127"/>
      <c r="AQ11" s="345"/>
    </row>
    <row r="12" spans="1:43" s="11" customFormat="1" ht="12" customHeight="1" x14ac:dyDescent="0.2">
      <c r="A12" s="67"/>
      <c r="B12" s="136" t="s">
        <v>97</v>
      </c>
      <c r="C12" s="136" t="s">
        <v>37</v>
      </c>
      <c r="D12" s="136" t="s">
        <v>115</v>
      </c>
      <c r="E12" s="95">
        <f t="shared" si="0"/>
        <v>51</v>
      </c>
      <c r="F12" s="103"/>
      <c r="G12" s="104"/>
      <c r="H12" s="98"/>
      <c r="I12" s="105"/>
      <c r="J12" s="106"/>
      <c r="K12" s="219">
        <v>11</v>
      </c>
      <c r="L12" s="222" t="s">
        <v>197</v>
      </c>
      <c r="M12" s="210" t="s">
        <v>213</v>
      </c>
      <c r="N12" s="188">
        <f>4+20</f>
        <v>24</v>
      </c>
      <c r="O12" s="189">
        <f>N12*N$4</f>
        <v>30</v>
      </c>
      <c r="P12" s="319"/>
      <c r="Q12" s="320"/>
      <c r="R12" s="302"/>
      <c r="S12" s="321"/>
      <c r="T12" s="393">
        <v>9</v>
      </c>
      <c r="U12" s="337" t="s">
        <v>29</v>
      </c>
      <c r="V12" s="317" t="s">
        <v>213</v>
      </c>
      <c r="W12" s="412">
        <f>1+20</f>
        <v>21</v>
      </c>
      <c r="X12" s="126"/>
      <c r="Y12" s="337"/>
      <c r="Z12" s="309"/>
      <c r="AA12" s="413"/>
      <c r="AB12" s="388"/>
      <c r="AC12" s="308"/>
      <c r="AD12" s="309"/>
      <c r="AE12" s="389"/>
      <c r="AF12" s="307"/>
      <c r="AG12" s="308"/>
      <c r="AH12" s="309"/>
      <c r="AI12" s="310"/>
      <c r="AJ12" s="322"/>
      <c r="AK12" s="127"/>
      <c r="AL12" s="127"/>
      <c r="AM12" s="321"/>
      <c r="AN12" s="262"/>
      <c r="AO12" s="127"/>
      <c r="AP12" s="127"/>
      <c r="AQ12" s="345"/>
    </row>
    <row r="13" spans="1:43" s="11" customFormat="1" ht="12" customHeight="1" x14ac:dyDescent="0.2">
      <c r="A13" s="96"/>
      <c r="B13" s="138" t="s">
        <v>39</v>
      </c>
      <c r="C13" s="138" t="s">
        <v>40</v>
      </c>
      <c r="D13" s="128" t="s">
        <v>23</v>
      </c>
      <c r="E13" s="95">
        <f t="shared" si="0"/>
        <v>39</v>
      </c>
      <c r="F13" s="103">
        <v>14</v>
      </c>
      <c r="G13" s="104" t="s">
        <v>199</v>
      </c>
      <c r="H13" s="98" t="s">
        <v>213</v>
      </c>
      <c r="I13" s="105">
        <f>6+20</f>
        <v>26</v>
      </c>
      <c r="J13" s="106">
        <f>I13*I$4</f>
        <v>39</v>
      </c>
      <c r="K13" s="219"/>
      <c r="L13" s="222"/>
      <c r="M13" s="210"/>
      <c r="N13" s="188"/>
      <c r="O13" s="189"/>
      <c r="P13" s="307"/>
      <c r="Q13" s="308"/>
      <c r="R13" s="309"/>
      <c r="S13" s="310"/>
      <c r="T13" s="393"/>
      <c r="U13" s="337"/>
      <c r="V13" s="309"/>
      <c r="W13" s="412"/>
      <c r="X13" s="126"/>
      <c r="Y13" s="337"/>
      <c r="Z13" s="309"/>
      <c r="AA13" s="413"/>
      <c r="AB13" s="394"/>
      <c r="AC13" s="272"/>
      <c r="AD13" s="302"/>
      <c r="AE13" s="395"/>
      <c r="AF13" s="307"/>
      <c r="AG13" s="308"/>
      <c r="AH13" s="309"/>
      <c r="AI13" s="310"/>
      <c r="AJ13" s="322"/>
      <c r="AK13" s="127"/>
      <c r="AL13" s="127"/>
      <c r="AM13" s="345"/>
      <c r="AN13" s="262"/>
      <c r="AO13" s="127"/>
      <c r="AP13" s="127"/>
      <c r="AQ13" s="345"/>
    </row>
    <row r="14" spans="1:43" s="11" customFormat="1" ht="12" customHeight="1" x14ac:dyDescent="0.2">
      <c r="A14" s="15"/>
      <c r="B14" s="127" t="s">
        <v>96</v>
      </c>
      <c r="C14" s="290" t="s">
        <v>219</v>
      </c>
      <c r="D14" s="290" t="s">
        <v>14</v>
      </c>
      <c r="E14" s="95">
        <f t="shared" si="0"/>
        <v>33</v>
      </c>
      <c r="F14" s="103">
        <v>14</v>
      </c>
      <c r="G14" s="104" t="s">
        <v>148</v>
      </c>
      <c r="H14" s="98" t="s">
        <v>213</v>
      </c>
      <c r="I14" s="105">
        <f>2+20</f>
        <v>22</v>
      </c>
      <c r="J14" s="106">
        <f>I14*I$4</f>
        <v>33</v>
      </c>
      <c r="K14" s="219"/>
      <c r="L14" s="222"/>
      <c r="M14" s="210"/>
      <c r="N14" s="188"/>
      <c r="O14" s="189"/>
      <c r="P14" s="307"/>
      <c r="Q14" s="308"/>
      <c r="R14" s="309"/>
      <c r="S14" s="310"/>
      <c r="T14" s="393"/>
      <c r="U14" s="411"/>
      <c r="V14" s="309"/>
      <c r="W14" s="385"/>
      <c r="X14" s="414"/>
      <c r="Y14" s="415"/>
      <c r="Z14" s="118"/>
      <c r="AA14" s="119"/>
      <c r="AB14" s="394"/>
      <c r="AC14" s="272"/>
      <c r="AD14" s="302"/>
      <c r="AE14" s="395"/>
      <c r="AF14" s="322"/>
      <c r="AG14" s="272"/>
      <c r="AH14" s="302"/>
      <c r="AI14" s="321"/>
      <c r="AJ14" s="322"/>
      <c r="AK14" s="127"/>
      <c r="AL14" s="127"/>
      <c r="AM14" s="321"/>
      <c r="AN14" s="416"/>
      <c r="AO14" s="137"/>
      <c r="AP14" s="137"/>
      <c r="AQ14" s="417"/>
    </row>
    <row r="15" spans="1:43" s="11" customFormat="1" ht="12" customHeight="1" x14ac:dyDescent="0.2">
      <c r="A15" s="15"/>
      <c r="B15" s="127" t="s">
        <v>146</v>
      </c>
      <c r="C15" s="290" t="s">
        <v>220</v>
      </c>
      <c r="D15" s="290" t="s">
        <v>14</v>
      </c>
      <c r="E15" s="95">
        <f t="shared" si="0"/>
        <v>31.5</v>
      </c>
      <c r="F15" s="103">
        <v>14</v>
      </c>
      <c r="G15" s="104" t="s">
        <v>147</v>
      </c>
      <c r="H15" s="98" t="s">
        <v>213</v>
      </c>
      <c r="I15" s="105">
        <f>1+20</f>
        <v>21</v>
      </c>
      <c r="J15" s="106">
        <f>I15*I$4</f>
        <v>31.5</v>
      </c>
      <c r="K15" s="219"/>
      <c r="L15" s="222"/>
      <c r="M15" s="210"/>
      <c r="N15" s="188"/>
      <c r="O15" s="189"/>
      <c r="P15" s="307"/>
      <c r="Q15" s="308"/>
      <c r="R15" s="309"/>
      <c r="S15" s="310"/>
      <c r="T15" s="393"/>
      <c r="U15" s="411"/>
      <c r="V15" s="309"/>
      <c r="W15" s="385"/>
      <c r="X15" s="126"/>
      <c r="Y15" s="411"/>
      <c r="Z15" s="309"/>
      <c r="AA15" s="387"/>
      <c r="AB15" s="394"/>
      <c r="AC15" s="272"/>
      <c r="AD15" s="302"/>
      <c r="AE15" s="395"/>
      <c r="AF15" s="322"/>
      <c r="AG15" s="272"/>
      <c r="AH15" s="302"/>
      <c r="AI15" s="321"/>
      <c r="AJ15" s="322"/>
      <c r="AK15" s="127"/>
      <c r="AL15" s="127"/>
      <c r="AM15" s="321"/>
      <c r="AN15" s="262"/>
      <c r="AO15" s="127"/>
      <c r="AP15" s="127"/>
      <c r="AQ15" s="345"/>
    </row>
    <row r="16" spans="1:43" s="11" customFormat="1" ht="12" customHeight="1" x14ac:dyDescent="0.2">
      <c r="A16" s="67"/>
      <c r="B16" s="138" t="s">
        <v>76</v>
      </c>
      <c r="C16" s="138" t="s">
        <v>77</v>
      </c>
      <c r="D16" s="128" t="s">
        <v>53</v>
      </c>
      <c r="E16" s="95">
        <f t="shared" si="0"/>
        <v>23</v>
      </c>
      <c r="F16" s="103"/>
      <c r="G16" s="104"/>
      <c r="H16" s="98"/>
      <c r="I16" s="105"/>
      <c r="J16" s="106"/>
      <c r="K16" s="225"/>
      <c r="L16" s="222"/>
      <c r="M16" s="210"/>
      <c r="N16" s="188"/>
      <c r="O16" s="189"/>
      <c r="P16" s="307"/>
      <c r="Q16" s="308"/>
      <c r="R16" s="302"/>
      <c r="S16" s="310"/>
      <c r="T16" s="393">
        <v>9</v>
      </c>
      <c r="U16" s="337" t="s">
        <v>34</v>
      </c>
      <c r="V16" s="309" t="s">
        <v>213</v>
      </c>
      <c r="W16" s="389">
        <f>3+20</f>
        <v>23</v>
      </c>
      <c r="X16" s="126"/>
      <c r="Y16" s="337"/>
      <c r="Z16" s="309"/>
      <c r="AA16" s="310"/>
      <c r="AB16" s="388"/>
      <c r="AC16" s="308"/>
      <c r="AD16" s="309"/>
      <c r="AE16" s="389"/>
      <c r="AF16" s="307"/>
      <c r="AG16" s="308"/>
      <c r="AH16" s="309"/>
      <c r="AI16" s="310"/>
      <c r="AJ16" s="322"/>
      <c r="AK16" s="127"/>
      <c r="AL16" s="127"/>
      <c r="AM16" s="321"/>
      <c r="AN16" s="262"/>
      <c r="AO16" s="127"/>
      <c r="AP16" s="127"/>
      <c r="AQ16" s="321"/>
    </row>
    <row r="17" spans="1:43" s="11" customFormat="1" ht="12" customHeight="1" x14ac:dyDescent="0.2">
      <c r="A17" s="67"/>
      <c r="B17" s="136" t="s">
        <v>144</v>
      </c>
      <c r="C17" s="136" t="s">
        <v>221</v>
      </c>
      <c r="D17" s="136" t="s">
        <v>115</v>
      </c>
      <c r="E17" s="95">
        <f>O17+S17+AE17</f>
        <v>14.75</v>
      </c>
      <c r="F17" s="116"/>
      <c r="G17" s="117"/>
      <c r="H17" s="98"/>
      <c r="I17" s="105"/>
      <c r="J17" s="106"/>
      <c r="K17" s="219">
        <v>4</v>
      </c>
      <c r="L17" s="235" t="s">
        <v>35</v>
      </c>
      <c r="M17" s="210" t="s">
        <v>208</v>
      </c>
      <c r="N17" s="188">
        <v>3</v>
      </c>
      <c r="O17" s="189">
        <f>N17*N$4</f>
        <v>3.75</v>
      </c>
      <c r="P17" s="322">
        <v>5</v>
      </c>
      <c r="Q17" s="272" t="s">
        <v>19</v>
      </c>
      <c r="R17" s="299" t="s">
        <v>208</v>
      </c>
      <c r="S17" s="321">
        <v>5</v>
      </c>
      <c r="T17" s="393"/>
      <c r="U17" s="337"/>
      <c r="V17" s="309"/>
      <c r="W17" s="385"/>
      <c r="X17" s="126">
        <v>3</v>
      </c>
      <c r="Y17" s="337" t="s">
        <v>19</v>
      </c>
      <c r="Z17" s="309" t="s">
        <v>208</v>
      </c>
      <c r="AA17" s="387">
        <v>3</v>
      </c>
      <c r="AB17" s="394">
        <v>9</v>
      </c>
      <c r="AC17" s="272" t="s">
        <v>46</v>
      </c>
      <c r="AD17" s="418" t="s">
        <v>212</v>
      </c>
      <c r="AE17" s="395">
        <v>6</v>
      </c>
      <c r="AF17" s="307"/>
      <c r="AG17" s="308"/>
      <c r="AH17" s="309"/>
      <c r="AI17" s="310"/>
      <c r="AJ17" s="322"/>
      <c r="AK17" s="127"/>
      <c r="AL17" s="364"/>
      <c r="AM17" s="321"/>
      <c r="AN17" s="262"/>
      <c r="AO17" s="127"/>
      <c r="AP17" s="127"/>
      <c r="AQ17" s="345"/>
    </row>
    <row r="18" spans="1:43" s="11" customFormat="1" ht="12" customHeight="1" x14ac:dyDescent="0.2">
      <c r="A18" s="67"/>
      <c r="B18" s="127" t="s">
        <v>85</v>
      </c>
      <c r="C18" s="136" t="s">
        <v>104</v>
      </c>
      <c r="D18" s="127" t="s">
        <v>17</v>
      </c>
      <c r="E18" s="95">
        <f>J18+O18+S18+W18+AA18+AE18+AI18+AM18</f>
        <v>17.5</v>
      </c>
      <c r="F18" s="103">
        <v>6</v>
      </c>
      <c r="G18" s="104" t="s">
        <v>35</v>
      </c>
      <c r="H18" s="98" t="s">
        <v>208</v>
      </c>
      <c r="I18" s="105">
        <v>5</v>
      </c>
      <c r="J18" s="106">
        <f>I18*I$4</f>
        <v>7.5</v>
      </c>
      <c r="K18" s="219"/>
      <c r="L18" s="222"/>
      <c r="M18" s="210"/>
      <c r="N18" s="188"/>
      <c r="O18" s="189"/>
      <c r="P18" s="307"/>
      <c r="Q18" s="308"/>
      <c r="R18" s="302"/>
      <c r="S18" s="321"/>
      <c r="T18" s="394">
        <v>10</v>
      </c>
      <c r="U18" s="272" t="s">
        <v>41</v>
      </c>
      <c r="V18" s="302" t="s">
        <v>208</v>
      </c>
      <c r="W18" s="419">
        <v>5</v>
      </c>
      <c r="X18" s="322"/>
      <c r="Y18" s="272"/>
      <c r="Z18" s="302"/>
      <c r="AA18" s="321"/>
      <c r="AB18" s="388">
        <v>6</v>
      </c>
      <c r="AC18" s="308" t="s">
        <v>35</v>
      </c>
      <c r="AD18" s="309" t="s">
        <v>208</v>
      </c>
      <c r="AE18" s="389">
        <v>5</v>
      </c>
      <c r="AF18" s="307"/>
      <c r="AG18" s="308"/>
      <c r="AH18" s="309"/>
      <c r="AI18" s="310"/>
      <c r="AJ18" s="322"/>
      <c r="AK18" s="127"/>
      <c r="AL18" s="127"/>
      <c r="AM18" s="321"/>
      <c r="AN18" s="262"/>
      <c r="AO18" s="127"/>
      <c r="AP18" s="127"/>
      <c r="AQ18" s="345"/>
    </row>
    <row r="19" spans="1:43" s="86" customFormat="1" ht="12" customHeight="1" x14ac:dyDescent="0.2">
      <c r="A19" s="15"/>
      <c r="B19" s="127" t="s">
        <v>126</v>
      </c>
      <c r="C19" s="290" t="s">
        <v>224</v>
      </c>
      <c r="D19" s="290" t="s">
        <v>222</v>
      </c>
      <c r="E19" s="95">
        <f t="shared" si="0"/>
        <v>14.5</v>
      </c>
      <c r="F19" s="103">
        <v>8</v>
      </c>
      <c r="G19" s="104" t="s">
        <v>35</v>
      </c>
      <c r="H19" s="291" t="s">
        <v>212</v>
      </c>
      <c r="I19" s="105">
        <v>7</v>
      </c>
      <c r="J19" s="106">
        <f>I19*I$4</f>
        <v>10.5</v>
      </c>
      <c r="K19" s="219"/>
      <c r="L19" s="222"/>
      <c r="M19" s="210"/>
      <c r="N19" s="188"/>
      <c r="O19" s="189"/>
      <c r="P19" s="307">
        <v>5</v>
      </c>
      <c r="Q19" s="308" t="s">
        <v>35</v>
      </c>
      <c r="R19" s="309" t="s">
        <v>208</v>
      </c>
      <c r="S19" s="310">
        <v>4</v>
      </c>
      <c r="T19" s="393"/>
      <c r="U19" s="411"/>
      <c r="V19" s="309"/>
      <c r="W19" s="385"/>
      <c r="X19" s="126"/>
      <c r="Y19" s="411"/>
      <c r="Z19" s="309"/>
      <c r="AA19" s="387"/>
      <c r="AB19" s="394"/>
      <c r="AC19" s="272"/>
      <c r="AD19" s="302"/>
      <c r="AE19" s="395"/>
      <c r="AF19" s="322"/>
      <c r="AG19" s="272"/>
      <c r="AH19" s="302"/>
      <c r="AI19" s="321"/>
      <c r="AJ19" s="322"/>
      <c r="AK19" s="127"/>
      <c r="AL19" s="127"/>
      <c r="AM19" s="321"/>
      <c r="AN19" s="262"/>
      <c r="AO19" s="127"/>
      <c r="AP19" s="127"/>
      <c r="AQ19" s="345"/>
    </row>
    <row r="20" spans="1:43" s="11" customFormat="1" ht="12" customHeight="1" x14ac:dyDescent="0.2">
      <c r="A20" s="15"/>
      <c r="B20" s="127" t="s">
        <v>127</v>
      </c>
      <c r="C20" s="136" t="s">
        <v>223</v>
      </c>
      <c r="D20" s="127" t="s">
        <v>222</v>
      </c>
      <c r="E20" s="95">
        <f t="shared" si="0"/>
        <v>13.5</v>
      </c>
      <c r="F20" s="103">
        <v>8</v>
      </c>
      <c r="G20" s="104" t="s">
        <v>46</v>
      </c>
      <c r="H20" s="291" t="s">
        <v>212</v>
      </c>
      <c r="I20" s="105">
        <v>4</v>
      </c>
      <c r="J20" s="106">
        <f>I20*I$4</f>
        <v>6</v>
      </c>
      <c r="K20" s="219">
        <v>3</v>
      </c>
      <c r="L20" s="222" t="s">
        <v>35</v>
      </c>
      <c r="M20" s="292" t="s">
        <v>212</v>
      </c>
      <c r="N20" s="188">
        <v>2</v>
      </c>
      <c r="O20" s="189">
        <f>N20*N$4</f>
        <v>2.5</v>
      </c>
      <c r="P20" s="307">
        <v>5</v>
      </c>
      <c r="Q20" s="308" t="s">
        <v>46</v>
      </c>
      <c r="R20" s="309" t="s">
        <v>208</v>
      </c>
      <c r="S20" s="310">
        <v>2</v>
      </c>
      <c r="T20" s="394">
        <v>8</v>
      </c>
      <c r="U20" s="272" t="s">
        <v>41</v>
      </c>
      <c r="V20" s="418" t="s">
        <v>212</v>
      </c>
      <c r="W20" s="395">
        <v>3</v>
      </c>
      <c r="X20" s="126">
        <v>2</v>
      </c>
      <c r="Y20" s="337" t="s">
        <v>19</v>
      </c>
      <c r="Z20" s="420" t="s">
        <v>212</v>
      </c>
      <c r="AA20" s="387">
        <f>2-2</f>
        <v>0</v>
      </c>
      <c r="AB20" s="388"/>
      <c r="AC20" s="308"/>
      <c r="AD20" s="309"/>
      <c r="AE20" s="389"/>
      <c r="AF20" s="307"/>
      <c r="AG20" s="308"/>
      <c r="AH20" s="309"/>
      <c r="AI20" s="310"/>
      <c r="AJ20" s="322"/>
      <c r="AK20" s="127"/>
      <c r="AL20" s="127"/>
      <c r="AM20" s="321"/>
      <c r="AN20" s="262"/>
      <c r="AO20" s="127"/>
      <c r="AP20" s="127"/>
      <c r="AQ20" s="345"/>
    </row>
    <row r="21" spans="1:43" s="11" customFormat="1" ht="12" customHeight="1" x14ac:dyDescent="0.2">
      <c r="A21" s="67"/>
      <c r="B21" s="127" t="s">
        <v>103</v>
      </c>
      <c r="C21" s="136" t="s">
        <v>84</v>
      </c>
      <c r="D21" s="127" t="s">
        <v>84</v>
      </c>
      <c r="E21" s="95">
        <f>J21+O21+S21+W21+AA21+AE21+AI21+AM21+AQ21</f>
        <v>13</v>
      </c>
      <c r="F21" s="103"/>
      <c r="G21" s="104"/>
      <c r="H21" s="98"/>
      <c r="I21" s="105"/>
      <c r="J21" s="106"/>
      <c r="K21" s="225"/>
      <c r="L21" s="222"/>
      <c r="M21" s="210"/>
      <c r="N21" s="188"/>
      <c r="O21" s="189"/>
      <c r="P21" s="322"/>
      <c r="Q21" s="272"/>
      <c r="R21" s="302"/>
      <c r="S21" s="321"/>
      <c r="T21" s="421">
        <v>10</v>
      </c>
      <c r="U21" s="422" t="s">
        <v>38</v>
      </c>
      <c r="V21" s="423" t="s">
        <v>208</v>
      </c>
      <c r="W21" s="424">
        <v>8</v>
      </c>
      <c r="X21" s="322"/>
      <c r="Y21" s="272"/>
      <c r="Z21" s="302"/>
      <c r="AA21" s="425"/>
      <c r="AB21" s="388"/>
      <c r="AC21" s="308"/>
      <c r="AD21" s="309"/>
      <c r="AE21" s="389"/>
      <c r="AF21" s="322"/>
      <c r="AG21" s="272"/>
      <c r="AH21" s="426"/>
      <c r="AI21" s="321"/>
      <c r="AJ21" s="322"/>
      <c r="AK21" s="127"/>
      <c r="AL21" s="127"/>
      <c r="AM21" s="321"/>
      <c r="AN21" s="262">
        <v>6</v>
      </c>
      <c r="AO21" s="127" t="s">
        <v>35</v>
      </c>
      <c r="AP21" s="127" t="s">
        <v>208</v>
      </c>
      <c r="AQ21" s="321">
        <v>5</v>
      </c>
    </row>
    <row r="22" spans="1:43" s="11" customFormat="1" ht="12" customHeight="1" x14ac:dyDescent="0.2">
      <c r="A22" s="15"/>
      <c r="B22" s="127" t="s">
        <v>110</v>
      </c>
      <c r="C22" s="136" t="s">
        <v>111</v>
      </c>
      <c r="D22" s="127" t="s">
        <v>112</v>
      </c>
      <c r="E22" s="95">
        <f t="shared" ref="E22:E25" si="1">J22+O22+S22+W22+AA22+AE22+AI22+AM22</f>
        <v>11.5</v>
      </c>
      <c r="F22" s="103">
        <v>6</v>
      </c>
      <c r="G22" s="104" t="s">
        <v>41</v>
      </c>
      <c r="H22" s="98" t="s">
        <v>208</v>
      </c>
      <c r="I22" s="105">
        <v>1</v>
      </c>
      <c r="J22" s="106">
        <f>I22*I$4</f>
        <v>1.5</v>
      </c>
      <c r="K22" s="219"/>
      <c r="L22" s="222"/>
      <c r="M22" s="210"/>
      <c r="N22" s="188"/>
      <c r="O22" s="189"/>
      <c r="P22" s="307"/>
      <c r="Q22" s="308"/>
      <c r="R22" s="302"/>
      <c r="S22" s="321"/>
      <c r="T22" s="394">
        <v>8</v>
      </c>
      <c r="U22" s="272" t="s">
        <v>19</v>
      </c>
      <c r="V22" s="418" t="s">
        <v>212</v>
      </c>
      <c r="W22" s="395">
        <v>8</v>
      </c>
      <c r="X22" s="126">
        <v>3</v>
      </c>
      <c r="Y22" s="337" t="s">
        <v>35</v>
      </c>
      <c r="Z22" s="309" t="s">
        <v>208</v>
      </c>
      <c r="AA22" s="387">
        <v>2</v>
      </c>
      <c r="AB22" s="388"/>
      <c r="AC22" s="308"/>
      <c r="AD22" s="309"/>
      <c r="AE22" s="389"/>
      <c r="AF22" s="307"/>
      <c r="AG22" s="308"/>
      <c r="AH22" s="309"/>
      <c r="AI22" s="310"/>
      <c r="AJ22" s="322"/>
      <c r="AK22" s="127"/>
      <c r="AL22" s="127"/>
      <c r="AM22" s="321"/>
      <c r="AN22" s="262"/>
      <c r="AO22" s="127"/>
      <c r="AP22" s="127"/>
      <c r="AQ22" s="345"/>
    </row>
    <row r="23" spans="1:43" s="11" customFormat="1" ht="12" customHeight="1" x14ac:dyDescent="0.2">
      <c r="A23" s="15"/>
      <c r="B23" s="127" t="s">
        <v>125</v>
      </c>
      <c r="C23" s="136" t="s">
        <v>225</v>
      </c>
      <c r="D23" s="127" t="s">
        <v>14</v>
      </c>
      <c r="E23" s="95">
        <f t="shared" si="1"/>
        <v>8.5</v>
      </c>
      <c r="F23" s="103">
        <v>8</v>
      </c>
      <c r="G23" s="104" t="s">
        <v>47</v>
      </c>
      <c r="H23" s="291" t="s">
        <v>212</v>
      </c>
      <c r="I23" s="105">
        <v>1</v>
      </c>
      <c r="J23" s="106">
        <f>I23*I$4</f>
        <v>1.5</v>
      </c>
      <c r="K23" s="219"/>
      <c r="L23" s="222"/>
      <c r="M23" s="210"/>
      <c r="N23" s="187"/>
      <c r="O23" s="189"/>
      <c r="P23" s="307">
        <v>5</v>
      </c>
      <c r="Q23" s="308" t="s">
        <v>215</v>
      </c>
      <c r="R23" s="309" t="s">
        <v>208</v>
      </c>
      <c r="S23" s="310">
        <v>3</v>
      </c>
      <c r="T23" s="394">
        <v>8</v>
      </c>
      <c r="U23" s="272" t="s">
        <v>41</v>
      </c>
      <c r="V23" s="418" t="s">
        <v>212</v>
      </c>
      <c r="W23" s="395">
        <v>3</v>
      </c>
      <c r="X23" s="427">
        <v>3</v>
      </c>
      <c r="Y23" s="428" t="s">
        <v>38</v>
      </c>
      <c r="Z23" s="325" t="s">
        <v>208</v>
      </c>
      <c r="AA23" s="429">
        <v>1</v>
      </c>
      <c r="AB23" s="388"/>
      <c r="AC23" s="308"/>
      <c r="AD23" s="309"/>
      <c r="AE23" s="389"/>
      <c r="AF23" s="307"/>
      <c r="AG23" s="308"/>
      <c r="AH23" s="309"/>
      <c r="AI23" s="310"/>
      <c r="AJ23" s="322"/>
      <c r="AK23" s="127"/>
      <c r="AL23" s="127"/>
      <c r="AM23" s="321"/>
      <c r="AN23" s="262"/>
      <c r="AO23" s="127"/>
      <c r="AP23" s="127"/>
      <c r="AQ23" s="345"/>
    </row>
    <row r="24" spans="1:43" s="11" customFormat="1" ht="12" customHeight="1" x14ac:dyDescent="0.2">
      <c r="A24" s="67"/>
      <c r="B24" s="127" t="s">
        <v>106</v>
      </c>
      <c r="C24" s="136" t="s">
        <v>107</v>
      </c>
      <c r="D24" s="127" t="s">
        <v>14</v>
      </c>
      <c r="E24" s="95">
        <f t="shared" si="1"/>
        <v>3</v>
      </c>
      <c r="F24" s="103"/>
      <c r="G24" s="104"/>
      <c r="H24" s="98"/>
      <c r="I24" s="105"/>
      <c r="J24" s="106"/>
      <c r="K24" s="186"/>
      <c r="L24" s="236"/>
      <c r="M24" s="210"/>
      <c r="N24" s="187"/>
      <c r="O24" s="189"/>
      <c r="P24" s="323"/>
      <c r="Q24" s="324"/>
      <c r="R24" s="325"/>
      <c r="S24" s="326"/>
      <c r="T24" s="421">
        <v>10</v>
      </c>
      <c r="U24" s="422" t="s">
        <v>47</v>
      </c>
      <c r="V24" s="423" t="s">
        <v>208</v>
      </c>
      <c r="W24" s="424">
        <v>3</v>
      </c>
      <c r="X24" s="430"/>
      <c r="Y24" s="422"/>
      <c r="Z24" s="423"/>
      <c r="AA24" s="431"/>
      <c r="AB24" s="432"/>
      <c r="AC24" s="324"/>
      <c r="AD24" s="325"/>
      <c r="AE24" s="433"/>
      <c r="AF24" s="323"/>
      <c r="AG24" s="324"/>
      <c r="AH24" s="423"/>
      <c r="AI24" s="326"/>
      <c r="AJ24" s="430"/>
      <c r="AK24" s="434"/>
      <c r="AL24" s="434"/>
      <c r="AM24" s="321"/>
      <c r="AN24" s="262"/>
      <c r="AO24" s="127"/>
      <c r="AP24" s="127"/>
      <c r="AQ24" s="345"/>
    </row>
    <row r="25" spans="1:43" s="84" customFormat="1" ht="10.5" customHeight="1" thickBot="1" x14ac:dyDescent="0.3">
      <c r="A25" s="369"/>
      <c r="B25" s="152"/>
      <c r="C25" s="370"/>
      <c r="D25" s="370"/>
      <c r="E25" s="371">
        <f t="shared" si="1"/>
        <v>0</v>
      </c>
      <c r="F25" s="41"/>
      <c r="G25" s="42"/>
      <c r="H25" s="99"/>
      <c r="I25" s="42"/>
      <c r="J25" s="43"/>
      <c r="K25" s="215"/>
      <c r="L25" s="237"/>
      <c r="M25" s="212"/>
      <c r="N25" s="201"/>
      <c r="O25" s="216"/>
      <c r="P25" s="327"/>
      <c r="Q25" s="328"/>
      <c r="R25" s="329"/>
      <c r="S25" s="330"/>
      <c r="T25" s="437"/>
      <c r="U25" s="438"/>
      <c r="V25" s="439"/>
      <c r="W25" s="440"/>
      <c r="X25" s="441"/>
      <c r="Y25" s="442"/>
      <c r="Z25" s="443"/>
      <c r="AA25" s="444"/>
      <c r="AB25" s="445"/>
      <c r="AC25" s="446"/>
      <c r="AD25" s="447"/>
      <c r="AE25" s="448"/>
      <c r="AF25" s="449"/>
      <c r="AG25" s="446"/>
      <c r="AH25" s="447"/>
      <c r="AI25" s="450"/>
      <c r="AJ25" s="449"/>
      <c r="AK25" s="451"/>
      <c r="AL25" s="452"/>
      <c r="AM25" s="453"/>
      <c r="AN25" s="454"/>
      <c r="AO25" s="152"/>
      <c r="AP25" s="152"/>
      <c r="AQ25" s="455"/>
    </row>
  </sheetData>
  <mergeCells count="28">
    <mergeCell ref="P1:S1"/>
    <mergeCell ref="P2:S2"/>
    <mergeCell ref="AC3:AE3"/>
    <mergeCell ref="M3:O3"/>
    <mergeCell ref="H3:J3"/>
    <mergeCell ref="R3:S3"/>
    <mergeCell ref="AG3:AI3"/>
    <mergeCell ref="AK3:AM3"/>
    <mergeCell ref="AO3:AQ3"/>
    <mergeCell ref="A1:E3"/>
    <mergeCell ref="T1:W1"/>
    <mergeCell ref="K1:O1"/>
    <mergeCell ref="X1:AA1"/>
    <mergeCell ref="F1:J1"/>
    <mergeCell ref="T2:W2"/>
    <mergeCell ref="K2:O2"/>
    <mergeCell ref="X2:AA2"/>
    <mergeCell ref="F2:J2"/>
    <mergeCell ref="U3:W3"/>
    <mergeCell ref="Y3:AA3"/>
    <mergeCell ref="AB1:AE1"/>
    <mergeCell ref="AF1:AI1"/>
    <mergeCell ref="AJ1:AM1"/>
    <mergeCell ref="AN1:AQ1"/>
    <mergeCell ref="AB2:AE2"/>
    <mergeCell ref="AF2:AI2"/>
    <mergeCell ref="AJ2:AM2"/>
    <mergeCell ref="AN2:AQ2"/>
  </mergeCells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42BF-9FD9-491A-97CF-B4B7CA8EF2E8}">
  <dimension ref="A1:XEV31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R13" sqref="R13"/>
    </sheetView>
  </sheetViews>
  <sheetFormatPr defaultRowHeight="15" x14ac:dyDescent="0.25"/>
  <cols>
    <col min="1" max="1" width="3.42578125" style="4" customWidth="1"/>
    <col min="2" max="2" width="24.42578125" bestFit="1" customWidth="1"/>
    <col min="3" max="3" width="27.5703125" customWidth="1"/>
    <col min="4" max="4" width="24.140625" bestFit="1" customWidth="1"/>
    <col min="5" max="5" width="9.42578125" style="34" bestFit="1" customWidth="1"/>
    <col min="6" max="6" width="4.42578125" customWidth="1"/>
    <col min="7" max="7" width="8" bestFit="1" customWidth="1"/>
    <col min="8" max="8" width="6.85546875" bestFit="1" customWidth="1"/>
    <col min="9" max="9" width="4.140625" customWidth="1"/>
    <col min="10" max="10" width="5" customWidth="1"/>
    <col min="11" max="11" width="3.28515625" style="2" customWidth="1"/>
    <col min="12" max="12" width="7.140625" style="2" bestFit="1" customWidth="1"/>
    <col min="13" max="13" width="6.85546875" style="2" bestFit="1" customWidth="1"/>
    <col min="14" max="14" width="3.7109375" style="2" customWidth="1"/>
    <col min="15" max="15" width="4.140625" style="2" customWidth="1"/>
    <col min="16" max="17" width="3.28515625" style="84" customWidth="1"/>
    <col min="18" max="18" width="7.5703125" style="84" customWidth="1"/>
    <col min="19" max="19" width="4.7109375" style="84" customWidth="1"/>
    <col min="20" max="20" width="3.5703125" customWidth="1"/>
    <col min="21" max="21" width="3.85546875" customWidth="1"/>
    <col min="22" max="22" width="6.85546875" bestFit="1" customWidth="1"/>
    <col min="23" max="23" width="4.85546875" customWidth="1"/>
    <col min="24" max="24" width="3.5703125" customWidth="1"/>
    <col min="25" max="25" width="3.28515625" customWidth="1"/>
    <col min="26" max="26" width="6.85546875" bestFit="1" customWidth="1"/>
    <col min="27" max="27" width="3.140625" customWidth="1"/>
    <col min="28" max="28" width="4.42578125" customWidth="1"/>
    <col min="29" max="29" width="7.140625" bestFit="1" customWidth="1"/>
    <col min="30" max="30" width="9" bestFit="1" customWidth="1"/>
    <col min="31" max="31" width="3" style="1" customWidth="1"/>
    <col min="32" max="32" width="3.28515625" customWidth="1"/>
    <col min="33" max="33" width="8" bestFit="1" customWidth="1"/>
    <col min="34" max="34" width="6.85546875" bestFit="1" customWidth="1"/>
    <col min="35" max="35" width="2.7109375" style="1" customWidth="1"/>
    <col min="36" max="36" width="3.42578125" customWidth="1"/>
    <col min="37" max="37" width="4.28515625" customWidth="1"/>
    <col min="38" max="38" width="3.7109375" customWidth="1"/>
    <col min="39" max="39" width="3.42578125" style="1" customWidth="1"/>
    <col min="40" max="40" width="3.7109375" style="84" customWidth="1"/>
    <col min="41" max="41" width="8.85546875" style="84" bestFit="1" customWidth="1"/>
    <col min="42" max="42" width="6.85546875" style="84" bestFit="1" customWidth="1"/>
    <col min="43" max="43" width="3.7109375" style="84" customWidth="1"/>
    <col min="44" max="44" width="3.42578125" customWidth="1"/>
    <col min="45" max="45" width="4.28515625" customWidth="1"/>
    <col min="46" max="46" width="6.85546875" bestFit="1" customWidth="1"/>
    <col min="47" max="47" width="3.42578125" style="1" customWidth="1"/>
    <col min="48" max="48" width="3.42578125" customWidth="1"/>
    <col min="49" max="49" width="6.42578125" bestFit="1" customWidth="1"/>
    <col min="50" max="50" width="6.85546875" bestFit="1" customWidth="1"/>
    <col min="51" max="51" width="3.42578125" style="1" customWidth="1"/>
  </cols>
  <sheetData>
    <row r="1" spans="1:51 16376:16376" x14ac:dyDescent="0.25">
      <c r="A1" s="632" t="s">
        <v>69</v>
      </c>
      <c r="B1" s="633"/>
      <c r="C1" s="633"/>
      <c r="D1" s="633"/>
      <c r="E1" s="634"/>
      <c r="F1" s="589" t="s">
        <v>0</v>
      </c>
      <c r="G1" s="590"/>
      <c r="H1" s="590"/>
      <c r="I1" s="590"/>
      <c r="J1" s="591"/>
      <c r="K1" s="583" t="s">
        <v>145</v>
      </c>
      <c r="L1" s="584"/>
      <c r="M1" s="584"/>
      <c r="N1" s="584"/>
      <c r="O1" s="585"/>
      <c r="P1" s="567" t="s">
        <v>109</v>
      </c>
      <c r="Q1" s="568"/>
      <c r="R1" s="568"/>
      <c r="S1" s="569"/>
      <c r="T1" s="581" t="s">
        <v>1</v>
      </c>
      <c r="U1" s="568"/>
      <c r="V1" s="568"/>
      <c r="W1" s="582"/>
      <c r="X1" s="586" t="s">
        <v>1</v>
      </c>
      <c r="Y1" s="587"/>
      <c r="Z1" s="587"/>
      <c r="AA1" s="588"/>
      <c r="AB1" s="581" t="s">
        <v>20</v>
      </c>
      <c r="AC1" s="568"/>
      <c r="AD1" s="568"/>
      <c r="AE1" s="582"/>
      <c r="AF1" s="567" t="s">
        <v>21</v>
      </c>
      <c r="AG1" s="568"/>
      <c r="AH1" s="568"/>
      <c r="AI1" s="569"/>
      <c r="AJ1" s="567" t="s">
        <v>133</v>
      </c>
      <c r="AK1" s="568"/>
      <c r="AL1" s="568"/>
      <c r="AM1" s="569"/>
      <c r="AN1" s="567" t="s">
        <v>75</v>
      </c>
      <c r="AO1" s="568"/>
      <c r="AP1" s="568"/>
      <c r="AQ1" s="569"/>
      <c r="AR1" s="567" t="s">
        <v>182</v>
      </c>
      <c r="AS1" s="568"/>
      <c r="AT1" s="568"/>
      <c r="AU1" s="569"/>
      <c r="AV1" s="567" t="s">
        <v>183</v>
      </c>
      <c r="AW1" s="568"/>
      <c r="AX1" s="568"/>
      <c r="AY1" s="569"/>
    </row>
    <row r="2" spans="1:51 16376:16376" x14ac:dyDescent="0.25">
      <c r="A2" s="635"/>
      <c r="B2" s="636"/>
      <c r="C2" s="636"/>
      <c r="D2" s="636"/>
      <c r="E2" s="637"/>
      <c r="F2" s="620" t="s">
        <v>138</v>
      </c>
      <c r="G2" s="621"/>
      <c r="H2" s="621"/>
      <c r="I2" s="621"/>
      <c r="J2" s="622"/>
      <c r="K2" s="623" t="s">
        <v>140</v>
      </c>
      <c r="L2" s="624"/>
      <c r="M2" s="624"/>
      <c r="N2" s="624"/>
      <c r="O2" s="625"/>
      <c r="P2" s="605" t="s">
        <v>233</v>
      </c>
      <c r="Q2" s="606"/>
      <c r="R2" s="606"/>
      <c r="S2" s="607"/>
      <c r="T2" s="626" t="s">
        <v>132</v>
      </c>
      <c r="U2" s="606"/>
      <c r="V2" s="606"/>
      <c r="W2" s="627"/>
      <c r="X2" s="642" t="s">
        <v>137</v>
      </c>
      <c r="Y2" s="643"/>
      <c r="Z2" s="643"/>
      <c r="AA2" s="644"/>
      <c r="AB2" s="645" t="s">
        <v>138</v>
      </c>
      <c r="AC2" s="643"/>
      <c r="AD2" s="643"/>
      <c r="AE2" s="646"/>
      <c r="AF2" s="605" t="s">
        <v>140</v>
      </c>
      <c r="AG2" s="606"/>
      <c r="AH2" s="606"/>
      <c r="AI2" s="607"/>
      <c r="AJ2" s="617" t="s">
        <v>140</v>
      </c>
      <c r="AK2" s="606"/>
      <c r="AL2" s="606"/>
      <c r="AM2" s="607"/>
      <c r="AN2" s="605" t="s">
        <v>233</v>
      </c>
      <c r="AO2" s="606"/>
      <c r="AP2" s="606"/>
      <c r="AQ2" s="607"/>
      <c r="AR2" s="617" t="s">
        <v>253</v>
      </c>
      <c r="AS2" s="606"/>
      <c r="AT2" s="606"/>
      <c r="AU2" s="607"/>
      <c r="AV2" s="617"/>
      <c r="AW2" s="606"/>
      <c r="AX2" s="606"/>
      <c r="AY2" s="607"/>
    </row>
    <row r="3" spans="1:51 16376:16376" s="130" customFormat="1" ht="11.25" x14ac:dyDescent="0.2">
      <c r="A3" s="635"/>
      <c r="B3" s="636"/>
      <c r="C3" s="636"/>
      <c r="D3" s="636"/>
      <c r="E3" s="637"/>
      <c r="F3" s="103" t="s">
        <v>2</v>
      </c>
      <c r="G3" s="638" t="s">
        <v>131</v>
      </c>
      <c r="H3" s="638"/>
      <c r="I3" s="638"/>
      <c r="J3" s="639"/>
      <c r="K3" s="250" t="s">
        <v>2</v>
      </c>
      <c r="L3" s="640" t="s">
        <v>237</v>
      </c>
      <c r="M3" s="640"/>
      <c r="N3" s="640"/>
      <c r="O3" s="641"/>
      <c r="P3" s="262" t="s">
        <v>2</v>
      </c>
      <c r="Q3" s="618" t="s">
        <v>203</v>
      </c>
      <c r="R3" s="618"/>
      <c r="S3" s="619"/>
      <c r="T3" s="466" t="s">
        <v>2</v>
      </c>
      <c r="U3" s="618" t="s">
        <v>142</v>
      </c>
      <c r="V3" s="618"/>
      <c r="W3" s="631"/>
      <c r="X3" s="307" t="s">
        <v>2</v>
      </c>
      <c r="Y3" s="628" t="s">
        <v>143</v>
      </c>
      <c r="Z3" s="628"/>
      <c r="AA3" s="630"/>
      <c r="AB3" s="466" t="s">
        <v>2</v>
      </c>
      <c r="AC3" s="628" t="s">
        <v>139</v>
      </c>
      <c r="AD3" s="628"/>
      <c r="AE3" s="629"/>
      <c r="AF3" s="262" t="s">
        <v>2</v>
      </c>
      <c r="AG3" s="618"/>
      <c r="AH3" s="618"/>
      <c r="AI3" s="619"/>
      <c r="AJ3" s="262" t="s">
        <v>2</v>
      </c>
      <c r="AK3" s="618" t="s">
        <v>131</v>
      </c>
      <c r="AL3" s="618"/>
      <c r="AM3" s="619"/>
      <c r="AN3" s="262" t="s">
        <v>2</v>
      </c>
      <c r="AO3" s="618" t="s">
        <v>66</v>
      </c>
      <c r="AP3" s="618"/>
      <c r="AQ3" s="619"/>
      <c r="AR3" s="262" t="s">
        <v>2</v>
      </c>
      <c r="AS3" s="618"/>
      <c r="AT3" s="618"/>
      <c r="AU3" s="619"/>
      <c r="AV3" s="262" t="s">
        <v>2</v>
      </c>
      <c r="AW3" s="618"/>
      <c r="AX3" s="618"/>
      <c r="AY3" s="619"/>
    </row>
    <row r="4" spans="1:51 16376:16376" ht="15.6" customHeight="1" thickBot="1" x14ac:dyDescent="0.3">
      <c r="A4" s="44" t="s">
        <v>3</v>
      </c>
      <c r="B4" s="35" t="s">
        <v>4</v>
      </c>
      <c r="C4" s="35" t="s">
        <v>5</v>
      </c>
      <c r="D4" s="35" t="s">
        <v>6</v>
      </c>
      <c r="E4" s="499" t="s">
        <v>7</v>
      </c>
      <c r="F4" s="239" t="s">
        <v>116</v>
      </c>
      <c r="G4" s="240" t="s">
        <v>8</v>
      </c>
      <c r="H4" s="241" t="s">
        <v>22</v>
      </c>
      <c r="I4" s="241">
        <v>1.5</v>
      </c>
      <c r="J4" s="242" t="s">
        <v>9</v>
      </c>
      <c r="K4" s="239" t="s">
        <v>116</v>
      </c>
      <c r="L4" s="240" t="s">
        <v>8</v>
      </c>
      <c r="M4" s="240" t="s">
        <v>22</v>
      </c>
      <c r="N4" s="241">
        <v>1.25</v>
      </c>
      <c r="O4" s="242" t="s">
        <v>9</v>
      </c>
      <c r="P4" s="460" t="s">
        <v>116</v>
      </c>
      <c r="Q4" s="461" t="s">
        <v>8</v>
      </c>
      <c r="R4" s="461" t="s">
        <v>22</v>
      </c>
      <c r="S4" s="462" t="s">
        <v>9</v>
      </c>
      <c r="T4" s="243" t="s">
        <v>116</v>
      </c>
      <c r="U4" s="244" t="s">
        <v>8</v>
      </c>
      <c r="V4" s="244" t="s">
        <v>22</v>
      </c>
      <c r="W4" s="245" t="s">
        <v>9</v>
      </c>
      <c r="X4" s="243" t="s">
        <v>116</v>
      </c>
      <c r="Y4" s="244" t="s">
        <v>8</v>
      </c>
      <c r="Z4" s="244" t="s">
        <v>22</v>
      </c>
      <c r="AA4" s="245" t="s">
        <v>9</v>
      </c>
      <c r="AB4" s="243" t="s">
        <v>116</v>
      </c>
      <c r="AC4" s="246" t="s">
        <v>8</v>
      </c>
      <c r="AD4" s="247" t="s">
        <v>22</v>
      </c>
      <c r="AE4" s="248" t="s">
        <v>9</v>
      </c>
      <c r="AF4" s="243" t="s">
        <v>116</v>
      </c>
      <c r="AG4" s="247" t="s">
        <v>8</v>
      </c>
      <c r="AH4" s="247" t="s">
        <v>22</v>
      </c>
      <c r="AI4" s="248" t="s">
        <v>9</v>
      </c>
      <c r="AJ4" s="243" t="s">
        <v>116</v>
      </c>
      <c r="AK4" s="247" t="s">
        <v>8</v>
      </c>
      <c r="AL4" s="247" t="s">
        <v>22</v>
      </c>
      <c r="AM4" s="249" t="s">
        <v>9</v>
      </c>
      <c r="AN4" s="263" t="s">
        <v>116</v>
      </c>
      <c r="AO4" s="264" t="s">
        <v>8</v>
      </c>
      <c r="AP4" s="264" t="s">
        <v>22</v>
      </c>
      <c r="AQ4" s="265" t="s">
        <v>9</v>
      </c>
      <c r="AR4" s="243" t="s">
        <v>116</v>
      </c>
      <c r="AS4" s="247" t="s">
        <v>8</v>
      </c>
      <c r="AT4" s="247" t="s">
        <v>22</v>
      </c>
      <c r="AU4" s="249" t="s">
        <v>9</v>
      </c>
      <c r="AV4" s="243" t="s">
        <v>116</v>
      </c>
      <c r="AW4" s="247" t="s">
        <v>8</v>
      </c>
      <c r="AX4" s="247" t="s">
        <v>22</v>
      </c>
      <c r="AY4" s="249" t="s">
        <v>9</v>
      </c>
    </row>
    <row r="5" spans="1:51 16376:16376" s="130" customFormat="1" ht="12" customHeight="1" x14ac:dyDescent="0.2">
      <c r="A5" s="358" t="s">
        <v>86</v>
      </c>
      <c r="B5" s="359" t="s">
        <v>55</v>
      </c>
      <c r="C5" s="145" t="s">
        <v>52</v>
      </c>
      <c r="D5" s="146" t="s">
        <v>23</v>
      </c>
      <c r="E5" s="147">
        <f>J5+W5+AE5</f>
        <v>152.5</v>
      </c>
      <c r="F5" s="144">
        <v>8</v>
      </c>
      <c r="G5" s="104" t="s">
        <v>168</v>
      </c>
      <c r="H5" s="98" t="s">
        <v>213</v>
      </c>
      <c r="I5" s="105">
        <f>7+40</f>
        <v>47</v>
      </c>
      <c r="J5" s="106">
        <f>I5*I$4</f>
        <v>70.5</v>
      </c>
      <c r="K5" s="219"/>
      <c r="L5" s="210"/>
      <c r="M5" s="210"/>
      <c r="N5" s="188"/>
      <c r="O5" s="189"/>
      <c r="P5" s="331"/>
      <c r="Q5" s="332"/>
      <c r="R5" s="302"/>
      <c r="S5" s="318"/>
      <c r="T5" s="386">
        <v>10</v>
      </c>
      <c r="U5" s="272" t="s">
        <v>12</v>
      </c>
      <c r="V5" s="127" t="s">
        <v>213</v>
      </c>
      <c r="W5" s="387">
        <f>10+20</f>
        <v>30</v>
      </c>
      <c r="X5" s="467">
        <v>7</v>
      </c>
      <c r="Y5" s="316" t="s">
        <v>12</v>
      </c>
      <c r="Z5" s="294" t="s">
        <v>213</v>
      </c>
      <c r="AA5" s="380">
        <f>7+20</f>
        <v>27</v>
      </c>
      <c r="AB5" s="378">
        <v>12</v>
      </c>
      <c r="AC5" s="468" t="s">
        <v>173</v>
      </c>
      <c r="AD5" s="364" t="s">
        <v>213</v>
      </c>
      <c r="AE5" s="379">
        <f>12+40</f>
        <v>52</v>
      </c>
      <c r="AF5" s="378"/>
      <c r="AG5" s="376"/>
      <c r="AH5" s="317"/>
      <c r="AI5" s="379"/>
      <c r="AJ5" s="315"/>
      <c r="AK5" s="316"/>
      <c r="AL5" s="364"/>
      <c r="AM5" s="318"/>
      <c r="AN5" s="469"/>
      <c r="AO5" s="470"/>
      <c r="AP5" s="470"/>
      <c r="AQ5" s="471"/>
      <c r="AR5" s="315"/>
      <c r="AS5" s="316"/>
      <c r="AT5" s="364"/>
      <c r="AU5" s="318"/>
      <c r="AV5" s="315"/>
      <c r="AW5" s="316"/>
      <c r="AX5" s="364"/>
      <c r="AY5" s="318"/>
    </row>
    <row r="6" spans="1:51 16376:16376" s="130" customFormat="1" ht="11.25" x14ac:dyDescent="0.2">
      <c r="A6" s="360">
        <v>2</v>
      </c>
      <c r="B6" s="355" t="s">
        <v>65</v>
      </c>
      <c r="C6" s="132" t="s">
        <v>60</v>
      </c>
      <c r="D6" s="133" t="s">
        <v>52</v>
      </c>
      <c r="E6" s="131">
        <f>J6+AE6+AQ6</f>
        <v>104.5</v>
      </c>
      <c r="F6" s="144">
        <v>8</v>
      </c>
      <c r="G6" s="104" t="s">
        <v>171</v>
      </c>
      <c r="H6" s="98" t="s">
        <v>213</v>
      </c>
      <c r="I6" s="105">
        <f>3+20</f>
        <v>23</v>
      </c>
      <c r="J6" s="106">
        <f>I6*I$4</f>
        <v>34.5</v>
      </c>
      <c r="K6" s="219"/>
      <c r="L6" s="210"/>
      <c r="M6" s="210"/>
      <c r="N6" s="188"/>
      <c r="O6" s="189"/>
      <c r="P6" s="333"/>
      <c r="Q6" s="320"/>
      <c r="R6" s="302"/>
      <c r="S6" s="321"/>
      <c r="T6" s="126">
        <v>10</v>
      </c>
      <c r="U6" s="337" t="s">
        <v>11</v>
      </c>
      <c r="V6" s="309" t="s">
        <v>213</v>
      </c>
      <c r="W6" s="413">
        <f>8+20</f>
        <v>28</v>
      </c>
      <c r="X6" s="126">
        <v>7</v>
      </c>
      <c r="Y6" s="337" t="s">
        <v>11</v>
      </c>
      <c r="Z6" s="127" t="s">
        <v>213</v>
      </c>
      <c r="AA6" s="413">
        <f>5+20</f>
        <v>25</v>
      </c>
      <c r="AB6" s="307">
        <v>12</v>
      </c>
      <c r="AC6" s="472" t="s">
        <v>174</v>
      </c>
      <c r="AD6" s="309" t="s">
        <v>213</v>
      </c>
      <c r="AE6" s="310">
        <f>10+20</f>
        <v>30</v>
      </c>
      <c r="AF6" s="307">
        <v>11</v>
      </c>
      <c r="AG6" s="308" t="s">
        <v>180</v>
      </c>
      <c r="AH6" s="127" t="s">
        <v>213</v>
      </c>
      <c r="AI6" s="310">
        <f>1+20</f>
        <v>21</v>
      </c>
      <c r="AJ6" s="322"/>
      <c r="AK6" s="272"/>
      <c r="AL6" s="127"/>
      <c r="AM6" s="321"/>
      <c r="AN6" s="262">
        <v>95</v>
      </c>
      <c r="AO6" s="127" t="s">
        <v>214</v>
      </c>
      <c r="AP6" s="127" t="s">
        <v>213</v>
      </c>
      <c r="AQ6" s="473">
        <f>20+20</f>
        <v>40</v>
      </c>
      <c r="AR6" s="322"/>
      <c r="AS6" s="272"/>
      <c r="AT6" s="127"/>
      <c r="AU6" s="321"/>
      <c r="AV6" s="322"/>
      <c r="AW6" s="272"/>
      <c r="AX6" s="127"/>
      <c r="AY6" s="321"/>
      <c r="XEV6" s="130" t="s">
        <v>95</v>
      </c>
    </row>
    <row r="7" spans="1:51 16376:16376" s="130" customFormat="1" ht="11.25" x14ac:dyDescent="0.2">
      <c r="A7" s="360">
        <v>3</v>
      </c>
      <c r="B7" s="132" t="s">
        <v>59</v>
      </c>
      <c r="C7" s="132" t="s">
        <v>60</v>
      </c>
      <c r="D7" s="355" t="s">
        <v>23</v>
      </c>
      <c r="E7" s="131">
        <f>J7+O7+S7+W7+AA7+AE7+AI7+AM7+AQ7</f>
        <v>84.25</v>
      </c>
      <c r="F7" s="144"/>
      <c r="G7" s="104"/>
      <c r="H7" s="98"/>
      <c r="I7" s="105"/>
      <c r="J7" s="106"/>
      <c r="K7" s="219">
        <v>9</v>
      </c>
      <c r="L7" s="210" t="s">
        <v>170</v>
      </c>
      <c r="M7" s="210" t="s">
        <v>213</v>
      </c>
      <c r="N7" s="188">
        <f>5+20</f>
        <v>25</v>
      </c>
      <c r="O7" s="189">
        <f>N7*N$4</f>
        <v>31.25</v>
      </c>
      <c r="P7" s="333"/>
      <c r="Q7" s="320"/>
      <c r="R7" s="302"/>
      <c r="S7" s="321"/>
      <c r="T7" s="386">
        <v>10</v>
      </c>
      <c r="U7" s="272" t="s">
        <v>31</v>
      </c>
      <c r="V7" s="127" t="s">
        <v>213</v>
      </c>
      <c r="W7" s="387">
        <f>7+20</f>
        <v>27</v>
      </c>
      <c r="X7" s="126"/>
      <c r="Y7" s="337"/>
      <c r="Z7" s="309"/>
      <c r="AA7" s="413"/>
      <c r="AB7" s="307"/>
      <c r="AC7" s="472"/>
      <c r="AD7" s="127"/>
      <c r="AE7" s="310"/>
      <c r="AF7" s="307"/>
      <c r="AG7" s="308"/>
      <c r="AH7" s="309"/>
      <c r="AI7" s="310"/>
      <c r="AJ7" s="322">
        <v>9</v>
      </c>
      <c r="AK7" s="272" t="s">
        <v>177</v>
      </c>
      <c r="AL7" s="127" t="s">
        <v>213</v>
      </c>
      <c r="AM7" s="321">
        <f>6+20</f>
        <v>26</v>
      </c>
      <c r="AN7" s="436"/>
      <c r="AO7" s="435"/>
      <c r="AP7" s="435"/>
      <c r="AQ7" s="474"/>
      <c r="AR7" s="322"/>
      <c r="AS7" s="272"/>
      <c r="AT7" s="127"/>
      <c r="AU7" s="321"/>
      <c r="AV7" s="322"/>
      <c r="AW7" s="272"/>
      <c r="AX7" s="127"/>
      <c r="AY7" s="321"/>
    </row>
    <row r="8" spans="1:51 16376:16376" s="130" customFormat="1" ht="11.25" x14ac:dyDescent="0.2">
      <c r="A8" s="361" t="s">
        <v>79</v>
      </c>
      <c r="B8" s="260" t="s">
        <v>54</v>
      </c>
      <c r="C8" s="260" t="s">
        <v>78</v>
      </c>
      <c r="D8" s="261" t="s">
        <v>18</v>
      </c>
      <c r="E8" s="131">
        <f>J8+S8+W8</f>
        <v>83.5</v>
      </c>
      <c r="F8" s="144">
        <v>8</v>
      </c>
      <c r="G8" s="104" t="s">
        <v>172</v>
      </c>
      <c r="H8" s="98" t="s">
        <v>213</v>
      </c>
      <c r="I8" s="105">
        <f>1+20</f>
        <v>21</v>
      </c>
      <c r="J8" s="106">
        <f>I8*I$4</f>
        <v>31.5</v>
      </c>
      <c r="K8" s="219"/>
      <c r="L8" s="210"/>
      <c r="M8" s="210"/>
      <c r="N8" s="188"/>
      <c r="O8" s="189"/>
      <c r="P8" s="333">
        <v>9</v>
      </c>
      <c r="Q8" s="320" t="s">
        <v>11</v>
      </c>
      <c r="R8" s="302" t="s">
        <v>213</v>
      </c>
      <c r="S8" s="321">
        <f>20+7</f>
        <v>27</v>
      </c>
      <c r="T8" s="386">
        <v>10</v>
      </c>
      <c r="U8" s="272" t="s">
        <v>28</v>
      </c>
      <c r="V8" s="127" t="s">
        <v>213</v>
      </c>
      <c r="W8" s="387">
        <f>5+20</f>
        <v>25</v>
      </c>
      <c r="X8" s="126">
        <v>7</v>
      </c>
      <c r="Y8" s="337" t="s">
        <v>28</v>
      </c>
      <c r="Z8" s="127" t="s">
        <v>213</v>
      </c>
      <c r="AA8" s="413">
        <f>2+20</f>
        <v>22</v>
      </c>
      <c r="AB8" s="307"/>
      <c r="AC8" s="472"/>
      <c r="AD8" s="309"/>
      <c r="AE8" s="310"/>
      <c r="AF8" s="307"/>
      <c r="AG8" s="308"/>
      <c r="AH8" s="309"/>
      <c r="AI8" s="310"/>
      <c r="AJ8" s="322"/>
      <c r="AK8" s="272"/>
      <c r="AL8" s="127"/>
      <c r="AM8" s="321"/>
      <c r="AN8" s="436"/>
      <c r="AO8" s="435"/>
      <c r="AP8" s="435"/>
      <c r="AQ8" s="474"/>
      <c r="AR8" s="322"/>
      <c r="AS8" s="272"/>
      <c r="AT8" s="127"/>
      <c r="AU8" s="321"/>
      <c r="AV8" s="322"/>
      <c r="AW8" s="272"/>
      <c r="AX8" s="127"/>
      <c r="AY8" s="321"/>
    </row>
    <row r="9" spans="1:51 16376:16376" s="130" customFormat="1" ht="12" thickBot="1" x14ac:dyDescent="0.25">
      <c r="A9" s="362">
        <v>5</v>
      </c>
      <c r="B9" s="363" t="s">
        <v>93</v>
      </c>
      <c r="C9" s="363" t="s">
        <v>17</v>
      </c>
      <c r="D9" s="363" t="s">
        <v>17</v>
      </c>
      <c r="E9" s="185">
        <f>J9+O9+S9+W9+AA9+AE9+AI9+AM9+AQ9</f>
        <v>78</v>
      </c>
      <c r="F9" s="144"/>
      <c r="G9" s="104"/>
      <c r="H9" s="98"/>
      <c r="I9" s="105"/>
      <c r="J9" s="106"/>
      <c r="K9" s="219">
        <v>9</v>
      </c>
      <c r="L9" s="210" t="s">
        <v>171</v>
      </c>
      <c r="M9" s="210" t="s">
        <v>213</v>
      </c>
      <c r="N9" s="188">
        <f>4+20</f>
        <v>24</v>
      </c>
      <c r="O9" s="189">
        <f>N9*N$4</f>
        <v>30</v>
      </c>
      <c r="P9" s="333">
        <v>9</v>
      </c>
      <c r="Q9" s="320" t="s">
        <v>32</v>
      </c>
      <c r="R9" s="302" t="s">
        <v>213</v>
      </c>
      <c r="S9" s="321">
        <f>20+5</f>
        <v>25</v>
      </c>
      <c r="T9" s="386"/>
      <c r="U9" s="272"/>
      <c r="V9" s="127"/>
      <c r="W9" s="387"/>
      <c r="X9" s="126">
        <v>7</v>
      </c>
      <c r="Y9" s="337" t="s">
        <v>179</v>
      </c>
      <c r="Z9" s="309" t="s">
        <v>213</v>
      </c>
      <c r="AA9" s="413">
        <f>3+20</f>
        <v>23</v>
      </c>
      <c r="AB9" s="307"/>
      <c r="AC9" s="472"/>
      <c r="AD9" s="309"/>
      <c r="AE9" s="310"/>
      <c r="AF9" s="307"/>
      <c r="AG9" s="308"/>
      <c r="AH9" s="309"/>
      <c r="AI9" s="310"/>
      <c r="AJ9" s="322"/>
      <c r="AK9" s="272"/>
      <c r="AL9" s="127"/>
      <c r="AM9" s="321"/>
      <c r="AN9" s="436"/>
      <c r="AO9" s="435"/>
      <c r="AP9" s="435"/>
      <c r="AQ9" s="474"/>
      <c r="AR9" s="322"/>
      <c r="AS9" s="272"/>
      <c r="AT9" s="127"/>
      <c r="AU9" s="321"/>
      <c r="AV9" s="322"/>
      <c r="AW9" s="272"/>
      <c r="AX9" s="127"/>
      <c r="AY9" s="321"/>
    </row>
    <row r="10" spans="1:51 16376:16376" s="130" customFormat="1" ht="11.25" x14ac:dyDescent="0.2">
      <c r="A10" s="273"/>
      <c r="B10" s="293" t="s">
        <v>57</v>
      </c>
      <c r="C10" s="294" t="s">
        <v>255</v>
      </c>
      <c r="D10" s="294" t="s">
        <v>53</v>
      </c>
      <c r="E10" s="184">
        <f>J10+O10+S10+W10+AA10+AE10+AI10+AM10+AQ10</f>
        <v>73.5</v>
      </c>
      <c r="F10" s="144"/>
      <c r="G10" s="104"/>
      <c r="H10" s="98"/>
      <c r="I10" s="105"/>
      <c r="J10" s="106"/>
      <c r="K10" s="219">
        <v>9</v>
      </c>
      <c r="L10" s="210" t="s">
        <v>172</v>
      </c>
      <c r="M10" s="210" t="s">
        <v>213</v>
      </c>
      <c r="N10" s="188">
        <f>2+20</f>
        <v>22</v>
      </c>
      <c r="O10" s="189">
        <f>N10*N$4</f>
        <v>27.5</v>
      </c>
      <c r="P10" s="333">
        <v>9</v>
      </c>
      <c r="Q10" s="320" t="s">
        <v>34</v>
      </c>
      <c r="R10" s="302" t="s">
        <v>213</v>
      </c>
      <c r="S10" s="321">
        <f>2+20</f>
        <v>22</v>
      </c>
      <c r="T10" s="386">
        <v>10</v>
      </c>
      <c r="U10" s="272" t="s">
        <v>34</v>
      </c>
      <c r="V10" s="127" t="s">
        <v>213</v>
      </c>
      <c r="W10" s="387">
        <f>4+20</f>
        <v>24</v>
      </c>
      <c r="X10" s="126"/>
      <c r="Y10" s="337"/>
      <c r="Z10" s="127"/>
      <c r="AA10" s="413"/>
      <c r="AB10" s="307"/>
      <c r="AC10" s="472"/>
      <c r="AD10" s="127"/>
      <c r="AE10" s="310"/>
      <c r="AF10" s="307"/>
      <c r="AG10" s="308"/>
      <c r="AH10" s="309"/>
      <c r="AI10" s="310"/>
      <c r="AJ10" s="322"/>
      <c r="AK10" s="272"/>
      <c r="AL10" s="127"/>
      <c r="AM10" s="321"/>
      <c r="AN10" s="436"/>
      <c r="AO10" s="435"/>
      <c r="AP10" s="435"/>
      <c r="AQ10" s="474"/>
      <c r="AR10" s="322"/>
      <c r="AS10" s="272"/>
      <c r="AT10" s="127"/>
      <c r="AU10" s="321"/>
      <c r="AV10" s="322"/>
      <c r="AW10" s="272"/>
      <c r="AX10" s="127"/>
      <c r="AY10" s="321"/>
    </row>
    <row r="11" spans="1:51 16376:16376" s="130" customFormat="1" ht="10.9" customHeight="1" x14ac:dyDescent="0.2">
      <c r="A11" s="129"/>
      <c r="B11" s="135" t="s">
        <v>169</v>
      </c>
      <c r="C11" s="135" t="s">
        <v>256</v>
      </c>
      <c r="D11" s="135" t="s">
        <v>17</v>
      </c>
      <c r="E11" s="131">
        <f>J11+O11+S11+W11+AA11+AE11+AI11+AM11+AQ11</f>
        <v>64</v>
      </c>
      <c r="F11" s="144">
        <v>8</v>
      </c>
      <c r="G11" s="104" t="s">
        <v>170</v>
      </c>
      <c r="H11" s="98" t="s">
        <v>213</v>
      </c>
      <c r="I11" s="105">
        <f>4+20</f>
        <v>24</v>
      </c>
      <c r="J11" s="106">
        <f>I11*I$4</f>
        <v>36</v>
      </c>
      <c r="K11" s="219"/>
      <c r="L11" s="210"/>
      <c r="M11" s="210"/>
      <c r="N11" s="188"/>
      <c r="O11" s="189"/>
      <c r="P11" s="333">
        <v>9</v>
      </c>
      <c r="Q11" s="320" t="s">
        <v>15</v>
      </c>
      <c r="R11" s="302" t="s">
        <v>213</v>
      </c>
      <c r="S11" s="321">
        <f>8+20</f>
        <v>28</v>
      </c>
      <c r="T11" s="386"/>
      <c r="U11" s="272"/>
      <c r="V11" s="127"/>
      <c r="W11" s="387"/>
      <c r="X11" s="126"/>
      <c r="Y11" s="337"/>
      <c r="Z11" s="127"/>
      <c r="AA11" s="413"/>
      <c r="AB11" s="307"/>
      <c r="AC11" s="472"/>
      <c r="AD11" s="127"/>
      <c r="AE11" s="310"/>
      <c r="AF11" s="307"/>
      <c r="AG11" s="308"/>
      <c r="AH11" s="309"/>
      <c r="AI11" s="310"/>
      <c r="AJ11" s="322"/>
      <c r="AK11" s="272"/>
      <c r="AL11" s="127"/>
      <c r="AM11" s="321"/>
      <c r="AN11" s="436"/>
      <c r="AO11" s="435"/>
      <c r="AP11" s="435"/>
      <c r="AQ11" s="475"/>
      <c r="AR11" s="322"/>
      <c r="AS11" s="272"/>
      <c r="AT11" s="127"/>
      <c r="AU11" s="321"/>
      <c r="AV11" s="322"/>
      <c r="AW11" s="272"/>
      <c r="AX11" s="127"/>
      <c r="AY11" s="321"/>
    </row>
    <row r="12" spans="1:51 16376:16376" s="130" customFormat="1" ht="11.25" x14ac:dyDescent="0.2">
      <c r="A12" s="126"/>
      <c r="B12" s="138" t="s">
        <v>181</v>
      </c>
      <c r="C12" s="295" t="s">
        <v>14</v>
      </c>
      <c r="D12" s="127" t="s">
        <v>14</v>
      </c>
      <c r="E12" s="131">
        <f>J12+AE12+AQ12</f>
        <v>58.5</v>
      </c>
      <c r="F12" s="144">
        <v>11</v>
      </c>
      <c r="G12" s="104" t="s">
        <v>19</v>
      </c>
      <c r="H12" s="291" t="s">
        <v>212</v>
      </c>
      <c r="I12" s="105">
        <v>11</v>
      </c>
      <c r="J12" s="106">
        <f>I12*I$4</f>
        <v>16.5</v>
      </c>
      <c r="K12" s="219">
        <v>5</v>
      </c>
      <c r="L12" s="210" t="s">
        <v>35</v>
      </c>
      <c r="M12" s="292" t="s">
        <v>212</v>
      </c>
      <c r="N12" s="188">
        <v>4</v>
      </c>
      <c r="O12" s="189">
        <f>N12*N$4</f>
        <v>5</v>
      </c>
      <c r="P12" s="333">
        <v>8</v>
      </c>
      <c r="Q12" s="320" t="s">
        <v>19</v>
      </c>
      <c r="R12" s="302" t="s">
        <v>208</v>
      </c>
      <c r="S12" s="321">
        <v>8</v>
      </c>
      <c r="T12" s="126"/>
      <c r="U12" s="337"/>
      <c r="V12" s="309"/>
      <c r="W12" s="413"/>
      <c r="X12" s="126"/>
      <c r="Y12" s="337"/>
      <c r="Z12" s="309"/>
      <c r="AA12" s="413"/>
      <c r="AB12" s="307">
        <v>12</v>
      </c>
      <c r="AC12" s="472" t="s">
        <v>19</v>
      </c>
      <c r="AD12" s="420" t="s">
        <v>212</v>
      </c>
      <c r="AE12" s="310">
        <v>12</v>
      </c>
      <c r="AF12" s="307"/>
      <c r="AG12" s="308"/>
      <c r="AH12" s="309"/>
      <c r="AI12" s="310"/>
      <c r="AJ12" s="322"/>
      <c r="AK12" s="272"/>
      <c r="AL12" s="127"/>
      <c r="AM12" s="321"/>
      <c r="AN12" s="262">
        <v>90</v>
      </c>
      <c r="AO12" s="127" t="s">
        <v>201</v>
      </c>
      <c r="AP12" s="127" t="s">
        <v>208</v>
      </c>
      <c r="AQ12" s="473">
        <v>30</v>
      </c>
      <c r="AR12" s="322">
        <v>17</v>
      </c>
      <c r="AS12" s="272" t="s">
        <v>141</v>
      </c>
      <c r="AT12" s="476" t="s">
        <v>212</v>
      </c>
      <c r="AU12" s="321">
        <v>8</v>
      </c>
      <c r="AV12" s="322">
        <v>14</v>
      </c>
      <c r="AW12" s="272" t="s">
        <v>141</v>
      </c>
      <c r="AX12" s="476" t="s">
        <v>212</v>
      </c>
      <c r="AY12" s="321">
        <f>8</f>
        <v>8</v>
      </c>
    </row>
    <row r="13" spans="1:51 16376:16376" s="130" customFormat="1" ht="11.25" x14ac:dyDescent="0.2">
      <c r="A13" s="129"/>
      <c r="B13" s="135" t="s">
        <v>56</v>
      </c>
      <c r="C13" s="135" t="s">
        <v>14</v>
      </c>
      <c r="D13" s="135" t="s">
        <v>14</v>
      </c>
      <c r="E13" s="131">
        <f>J13+O13+S13+W13+AA13+AE13+AI13+AM13+AQ13</f>
        <v>49</v>
      </c>
      <c r="F13" s="144"/>
      <c r="G13" s="104"/>
      <c r="H13" s="98"/>
      <c r="I13" s="105"/>
      <c r="J13" s="106"/>
      <c r="K13" s="219"/>
      <c r="L13" s="210"/>
      <c r="M13" s="210"/>
      <c r="N13" s="188"/>
      <c r="O13" s="189"/>
      <c r="P13" s="333"/>
      <c r="Q13" s="320"/>
      <c r="R13" s="302"/>
      <c r="S13" s="321"/>
      <c r="T13" s="126">
        <v>10</v>
      </c>
      <c r="U13" s="337" t="s">
        <v>33</v>
      </c>
      <c r="V13" s="309" t="s">
        <v>213</v>
      </c>
      <c r="W13" s="413">
        <f>3+20</f>
        <v>23</v>
      </c>
      <c r="X13" s="126">
        <v>7</v>
      </c>
      <c r="Y13" s="337" t="s">
        <v>15</v>
      </c>
      <c r="Z13" s="127" t="s">
        <v>213</v>
      </c>
      <c r="AA13" s="413">
        <f>6+20</f>
        <v>26</v>
      </c>
      <c r="AB13" s="307"/>
      <c r="AC13" s="472"/>
      <c r="AD13" s="309"/>
      <c r="AE13" s="310"/>
      <c r="AF13" s="307"/>
      <c r="AG13" s="308"/>
      <c r="AH13" s="127"/>
      <c r="AI13" s="310"/>
      <c r="AJ13" s="322"/>
      <c r="AK13" s="272"/>
      <c r="AL13" s="127"/>
      <c r="AM13" s="321"/>
      <c r="AN13" s="436"/>
      <c r="AO13" s="435"/>
      <c r="AP13" s="435"/>
      <c r="AQ13" s="474"/>
      <c r="AR13" s="322"/>
      <c r="AS13" s="272"/>
      <c r="AT13" s="127"/>
      <c r="AU13" s="321"/>
      <c r="AV13" s="322"/>
      <c r="AW13" s="272"/>
      <c r="AX13" s="127"/>
      <c r="AY13" s="321"/>
    </row>
    <row r="14" spans="1:51 16376:16376" s="130" customFormat="1" ht="11.25" x14ac:dyDescent="0.2">
      <c r="A14" s="126"/>
      <c r="B14" s="136" t="s">
        <v>91</v>
      </c>
      <c r="C14" s="136" t="s">
        <v>92</v>
      </c>
      <c r="D14" s="136" t="s">
        <v>14</v>
      </c>
      <c r="E14" s="131">
        <f>J14+O14+S14+W14+AA14+AE14+AI14+AM14+AQ14</f>
        <v>46</v>
      </c>
      <c r="F14" s="144"/>
      <c r="G14" s="104"/>
      <c r="H14" s="98"/>
      <c r="I14" s="105"/>
      <c r="J14" s="106"/>
      <c r="K14" s="219"/>
      <c r="L14" s="210"/>
      <c r="M14" s="210"/>
      <c r="N14" s="188"/>
      <c r="O14" s="189"/>
      <c r="P14" s="333"/>
      <c r="Q14" s="320"/>
      <c r="R14" s="302"/>
      <c r="S14" s="321"/>
      <c r="T14" s="386">
        <v>10</v>
      </c>
      <c r="U14" s="272" t="s">
        <v>29</v>
      </c>
      <c r="V14" s="127" t="s">
        <v>213</v>
      </c>
      <c r="W14" s="387">
        <f>2+20</f>
        <v>22</v>
      </c>
      <c r="X14" s="126">
        <v>7</v>
      </c>
      <c r="Y14" s="337" t="s">
        <v>31</v>
      </c>
      <c r="Z14" s="127" t="s">
        <v>213</v>
      </c>
      <c r="AA14" s="413">
        <f>4+20</f>
        <v>24</v>
      </c>
      <c r="AB14" s="307"/>
      <c r="AC14" s="472"/>
      <c r="AD14" s="309"/>
      <c r="AE14" s="310"/>
      <c r="AF14" s="307"/>
      <c r="AG14" s="308"/>
      <c r="AH14" s="309"/>
      <c r="AI14" s="310"/>
      <c r="AJ14" s="322"/>
      <c r="AK14" s="272"/>
      <c r="AL14" s="127"/>
      <c r="AM14" s="321"/>
      <c r="AN14" s="436"/>
      <c r="AO14" s="435"/>
      <c r="AP14" s="435"/>
      <c r="AQ14" s="474"/>
      <c r="AR14" s="322"/>
      <c r="AS14" s="272"/>
      <c r="AT14" s="127"/>
      <c r="AU14" s="321"/>
      <c r="AV14" s="322"/>
      <c r="AW14" s="272"/>
      <c r="AX14" s="127"/>
      <c r="AY14" s="321"/>
    </row>
    <row r="15" spans="1:51 16376:16376" s="130" customFormat="1" ht="11.25" x14ac:dyDescent="0.2">
      <c r="A15" s="126"/>
      <c r="B15" s="309" t="s">
        <v>186</v>
      </c>
      <c r="C15" s="135" t="s">
        <v>226</v>
      </c>
      <c r="D15" s="140" t="s">
        <v>52</v>
      </c>
      <c r="E15" s="131">
        <f>J15+O15+S15+W15+AA15+AE15+AI15+AM15+AQ15</f>
        <v>45.5</v>
      </c>
      <c r="F15" s="144">
        <v>11</v>
      </c>
      <c r="G15" s="104" t="s">
        <v>44</v>
      </c>
      <c r="H15" s="291" t="s">
        <v>212</v>
      </c>
      <c r="I15" s="105">
        <v>7</v>
      </c>
      <c r="J15" s="106">
        <f>I15*I$4</f>
        <v>10.5</v>
      </c>
      <c r="K15" s="219"/>
      <c r="L15" s="210"/>
      <c r="M15" s="210"/>
      <c r="N15" s="188"/>
      <c r="O15" s="189"/>
      <c r="P15" s="384">
        <v>8</v>
      </c>
      <c r="Q15" s="308" t="s">
        <v>47</v>
      </c>
      <c r="R15" s="309" t="s">
        <v>208</v>
      </c>
      <c r="S15" s="310">
        <v>1</v>
      </c>
      <c r="T15" s="126"/>
      <c r="U15" s="337"/>
      <c r="V15" s="309"/>
      <c r="W15" s="413"/>
      <c r="X15" s="126">
        <v>6</v>
      </c>
      <c r="Y15" s="337" t="s">
        <v>19</v>
      </c>
      <c r="Z15" s="420" t="s">
        <v>212</v>
      </c>
      <c r="AA15" s="413">
        <v>6</v>
      </c>
      <c r="AB15" s="307"/>
      <c r="AC15" s="472"/>
      <c r="AD15" s="309"/>
      <c r="AE15" s="310"/>
      <c r="AF15" s="307"/>
      <c r="AG15" s="308"/>
      <c r="AH15" s="309"/>
      <c r="AI15" s="310"/>
      <c r="AJ15" s="322"/>
      <c r="AK15" s="272"/>
      <c r="AL15" s="127"/>
      <c r="AM15" s="321"/>
      <c r="AN15" s="262">
        <v>156</v>
      </c>
      <c r="AO15" s="127" t="s">
        <v>202</v>
      </c>
      <c r="AP15" s="476" t="s">
        <v>212</v>
      </c>
      <c r="AQ15" s="473">
        <v>28</v>
      </c>
      <c r="AR15" s="322"/>
      <c r="AS15" s="272"/>
      <c r="AT15" s="127"/>
      <c r="AU15" s="321"/>
      <c r="AV15" s="322"/>
      <c r="AW15" s="272"/>
      <c r="AX15" s="127"/>
      <c r="AY15" s="321"/>
    </row>
    <row r="16" spans="1:51 16376:16376" s="130" customFormat="1" ht="11.25" x14ac:dyDescent="0.2">
      <c r="A16" s="126"/>
      <c r="B16" s="136" t="s">
        <v>119</v>
      </c>
      <c r="C16" s="136" t="s">
        <v>120</v>
      </c>
      <c r="D16" s="136" t="s">
        <v>18</v>
      </c>
      <c r="E16" s="131">
        <f>J16+O16+S16+W16+AA16+AE16+AI16+AM16+AQ16</f>
        <v>30</v>
      </c>
      <c r="F16" s="144"/>
      <c r="G16" s="104"/>
      <c r="H16" s="98"/>
      <c r="I16" s="105"/>
      <c r="J16" s="106"/>
      <c r="K16" s="219"/>
      <c r="L16" s="210"/>
      <c r="M16" s="210"/>
      <c r="N16" s="188"/>
      <c r="O16" s="189"/>
      <c r="P16" s="333">
        <v>9</v>
      </c>
      <c r="Q16" s="320">
        <v>8</v>
      </c>
      <c r="R16" s="302" t="s">
        <v>213</v>
      </c>
      <c r="S16" s="321">
        <f>2+20</f>
        <v>22</v>
      </c>
      <c r="T16" s="126">
        <v>11</v>
      </c>
      <c r="U16" s="337" t="s">
        <v>46</v>
      </c>
      <c r="V16" s="309" t="s">
        <v>208</v>
      </c>
      <c r="W16" s="413">
        <v>8</v>
      </c>
      <c r="X16" s="126"/>
      <c r="Y16" s="337"/>
      <c r="Z16" s="309"/>
      <c r="AA16" s="413"/>
      <c r="AB16" s="307"/>
      <c r="AC16" s="472"/>
      <c r="AD16" s="309"/>
      <c r="AE16" s="310"/>
      <c r="AF16" s="307"/>
      <c r="AG16" s="308"/>
      <c r="AH16" s="309"/>
      <c r="AI16" s="310"/>
      <c r="AJ16" s="322"/>
      <c r="AK16" s="272"/>
      <c r="AL16" s="127"/>
      <c r="AM16" s="321"/>
      <c r="AN16" s="436"/>
      <c r="AO16" s="435"/>
      <c r="AP16" s="435"/>
      <c r="AQ16" s="475"/>
      <c r="AR16" s="322"/>
      <c r="AS16" s="272"/>
      <c r="AT16" s="127"/>
      <c r="AU16" s="321"/>
      <c r="AV16" s="322"/>
      <c r="AW16" s="272"/>
      <c r="AX16" s="127"/>
      <c r="AY16" s="321"/>
    </row>
    <row r="17" spans="1:51" s="130" customFormat="1" ht="11.25" customHeight="1" x14ac:dyDescent="0.2">
      <c r="A17" s="126"/>
      <c r="B17" s="127" t="s">
        <v>185</v>
      </c>
      <c r="C17" s="138" t="s">
        <v>14</v>
      </c>
      <c r="D17" s="138" t="s">
        <v>14</v>
      </c>
      <c r="E17" s="131">
        <f>J17+O17+S17+W17+AA17+AE17+AI17+AM17+AQ17</f>
        <v>30</v>
      </c>
      <c r="F17" s="144">
        <v>11</v>
      </c>
      <c r="G17" s="104" t="s">
        <v>35</v>
      </c>
      <c r="H17" s="291" t="s">
        <v>212</v>
      </c>
      <c r="I17" s="105">
        <v>10</v>
      </c>
      <c r="J17" s="106">
        <f>I17*I$4</f>
        <v>15</v>
      </c>
      <c r="K17" s="219"/>
      <c r="L17" s="210"/>
      <c r="M17" s="210"/>
      <c r="N17" s="188"/>
      <c r="O17" s="189"/>
      <c r="P17" s="333">
        <v>8</v>
      </c>
      <c r="Q17" s="320" t="s">
        <v>38</v>
      </c>
      <c r="R17" s="302" t="s">
        <v>208</v>
      </c>
      <c r="S17" s="321">
        <v>6</v>
      </c>
      <c r="T17" s="126"/>
      <c r="U17" s="337"/>
      <c r="V17" s="309"/>
      <c r="W17" s="413"/>
      <c r="X17" s="126"/>
      <c r="Y17" s="337"/>
      <c r="Z17" s="309"/>
      <c r="AA17" s="413"/>
      <c r="AB17" s="307">
        <v>12</v>
      </c>
      <c r="AC17" s="472" t="s">
        <v>46</v>
      </c>
      <c r="AD17" s="420" t="s">
        <v>212</v>
      </c>
      <c r="AE17" s="310">
        <v>9</v>
      </c>
      <c r="AF17" s="307"/>
      <c r="AG17" s="308"/>
      <c r="AH17" s="309"/>
      <c r="AI17" s="310"/>
      <c r="AJ17" s="322"/>
      <c r="AK17" s="272"/>
      <c r="AL17" s="127"/>
      <c r="AM17" s="321"/>
      <c r="AN17" s="436"/>
      <c r="AO17" s="435"/>
      <c r="AP17" s="435"/>
      <c r="AQ17" s="475"/>
      <c r="AR17" s="322"/>
      <c r="AS17" s="272"/>
      <c r="AT17" s="127"/>
      <c r="AU17" s="321"/>
      <c r="AV17" s="322"/>
      <c r="AW17" s="272"/>
      <c r="AX17" s="127"/>
      <c r="AY17" s="321"/>
    </row>
    <row r="18" spans="1:51" s="130" customFormat="1" ht="12.75" customHeight="1" x14ac:dyDescent="0.2">
      <c r="A18" s="129"/>
      <c r="B18" s="128" t="s">
        <v>184</v>
      </c>
      <c r="C18" s="465" t="s">
        <v>227</v>
      </c>
      <c r="D18" s="139" t="s">
        <v>52</v>
      </c>
      <c r="E18" s="131">
        <f>J18+S18+AE18</f>
        <v>25</v>
      </c>
      <c r="F18" s="144">
        <v>11</v>
      </c>
      <c r="G18" s="104" t="s">
        <v>41</v>
      </c>
      <c r="H18" s="291" t="s">
        <v>212</v>
      </c>
      <c r="I18" s="105">
        <v>6</v>
      </c>
      <c r="J18" s="106">
        <f>I18*I$4</f>
        <v>9</v>
      </c>
      <c r="K18" s="219"/>
      <c r="L18" s="210"/>
      <c r="M18" s="210"/>
      <c r="N18" s="188"/>
      <c r="O18" s="189"/>
      <c r="P18" s="333">
        <v>8</v>
      </c>
      <c r="Q18" s="320" t="s">
        <v>46</v>
      </c>
      <c r="R18" s="302" t="s">
        <v>208</v>
      </c>
      <c r="S18" s="321">
        <v>5</v>
      </c>
      <c r="T18" s="126"/>
      <c r="U18" s="337"/>
      <c r="V18" s="309"/>
      <c r="W18" s="413"/>
      <c r="X18" s="126">
        <v>6</v>
      </c>
      <c r="Y18" s="337" t="s">
        <v>46</v>
      </c>
      <c r="Z18" s="420" t="s">
        <v>212</v>
      </c>
      <c r="AA18" s="413">
        <v>3</v>
      </c>
      <c r="AB18" s="307">
        <v>12</v>
      </c>
      <c r="AC18" s="472" t="s">
        <v>35</v>
      </c>
      <c r="AD18" s="420" t="s">
        <v>212</v>
      </c>
      <c r="AE18" s="310">
        <v>11</v>
      </c>
      <c r="AF18" s="307"/>
      <c r="AG18" s="308"/>
      <c r="AH18" s="309"/>
      <c r="AI18" s="310"/>
      <c r="AJ18" s="322"/>
      <c r="AK18" s="272"/>
      <c r="AL18" s="127"/>
      <c r="AM18" s="321"/>
      <c r="AN18" s="436"/>
      <c r="AO18" s="435"/>
      <c r="AP18" s="435"/>
      <c r="AQ18" s="475"/>
      <c r="AR18" s="322"/>
      <c r="AS18" s="272"/>
      <c r="AT18" s="127"/>
      <c r="AU18" s="321"/>
      <c r="AV18" s="322"/>
      <c r="AW18" s="272"/>
      <c r="AX18" s="127"/>
      <c r="AY18" s="321"/>
    </row>
    <row r="19" spans="1:51" s="130" customFormat="1" ht="11.25" x14ac:dyDescent="0.2">
      <c r="A19" s="129"/>
      <c r="B19" s="139" t="s">
        <v>209</v>
      </c>
      <c r="C19" s="135" t="s">
        <v>53</v>
      </c>
      <c r="D19" s="135" t="s">
        <v>17</v>
      </c>
      <c r="E19" s="131">
        <f>J19+O19+S19+W19+AA19+AE19+AI19+AM19+AQ19</f>
        <v>24</v>
      </c>
      <c r="F19" s="144"/>
      <c r="G19" s="104"/>
      <c r="H19" s="98"/>
      <c r="I19" s="105"/>
      <c r="J19" s="106"/>
      <c r="K19" s="219"/>
      <c r="L19" s="210"/>
      <c r="M19" s="210"/>
      <c r="N19" s="188"/>
      <c r="O19" s="189"/>
      <c r="P19" s="384">
        <v>9</v>
      </c>
      <c r="Q19" s="334">
        <v>6</v>
      </c>
      <c r="R19" s="309" t="s">
        <v>213</v>
      </c>
      <c r="S19" s="310">
        <f>4+20</f>
        <v>24</v>
      </c>
      <c r="T19" s="126"/>
      <c r="U19" s="337"/>
      <c r="V19" s="309"/>
      <c r="W19" s="413"/>
      <c r="X19" s="126"/>
      <c r="Y19" s="337"/>
      <c r="Z19" s="309"/>
      <c r="AA19" s="413"/>
      <c r="AB19" s="307"/>
      <c r="AC19" s="472"/>
      <c r="AD19" s="309"/>
      <c r="AE19" s="310"/>
      <c r="AF19" s="307"/>
      <c r="AG19" s="308"/>
      <c r="AH19" s="309"/>
      <c r="AI19" s="310"/>
      <c r="AJ19" s="322"/>
      <c r="AK19" s="272"/>
      <c r="AL19" s="127"/>
      <c r="AM19" s="321"/>
      <c r="AN19" s="436"/>
      <c r="AO19" s="435"/>
      <c r="AP19" s="435"/>
      <c r="AQ19" s="475"/>
      <c r="AR19" s="322"/>
      <c r="AS19" s="272"/>
      <c r="AT19" s="127"/>
      <c r="AU19" s="321"/>
      <c r="AV19" s="322"/>
      <c r="AW19" s="272"/>
      <c r="AX19" s="127"/>
      <c r="AY19" s="321"/>
    </row>
    <row r="20" spans="1:51" s="130" customFormat="1" ht="11.25" x14ac:dyDescent="0.2">
      <c r="A20" s="126"/>
      <c r="B20" s="128" t="s">
        <v>175</v>
      </c>
      <c r="C20" s="128" t="s">
        <v>48</v>
      </c>
      <c r="D20" s="128" t="s">
        <v>123</v>
      </c>
      <c r="E20" s="131">
        <f>J20+O20+S20+W20+AA20+AE20+AI20+AM20+AQ20</f>
        <v>24</v>
      </c>
      <c r="F20" s="144"/>
      <c r="G20" s="104"/>
      <c r="H20" s="98"/>
      <c r="I20" s="105"/>
      <c r="J20" s="106"/>
      <c r="K20" s="219"/>
      <c r="L20" s="210"/>
      <c r="M20" s="210"/>
      <c r="N20" s="188"/>
      <c r="O20" s="189"/>
      <c r="P20" s="125"/>
      <c r="Q20" s="120"/>
      <c r="R20" s="118"/>
      <c r="S20" s="119"/>
      <c r="T20" s="386"/>
      <c r="U20" s="272"/>
      <c r="V20" s="127"/>
      <c r="W20" s="387"/>
      <c r="X20" s="126"/>
      <c r="Y20" s="337"/>
      <c r="Z20" s="309"/>
      <c r="AA20" s="413"/>
      <c r="AB20" s="307">
        <v>12</v>
      </c>
      <c r="AC20" s="472" t="s">
        <v>176</v>
      </c>
      <c r="AD20" s="127" t="s">
        <v>213</v>
      </c>
      <c r="AE20" s="310">
        <f>4+20</f>
        <v>24</v>
      </c>
      <c r="AF20" s="307"/>
      <c r="AG20" s="308"/>
      <c r="AH20" s="309"/>
      <c r="AI20" s="310"/>
      <c r="AJ20" s="322"/>
      <c r="AK20" s="272"/>
      <c r="AL20" s="127"/>
      <c r="AM20" s="321"/>
      <c r="AN20" s="436"/>
      <c r="AO20" s="435"/>
      <c r="AP20" s="435"/>
      <c r="AQ20" s="475"/>
      <c r="AR20" s="322"/>
      <c r="AS20" s="272"/>
      <c r="AT20" s="127"/>
      <c r="AU20" s="321"/>
      <c r="AV20" s="322"/>
      <c r="AW20" s="272"/>
      <c r="AX20" s="127"/>
      <c r="AY20" s="321"/>
    </row>
    <row r="21" spans="1:51" s="130" customFormat="1" ht="11.25" x14ac:dyDescent="0.2">
      <c r="A21" s="129"/>
      <c r="B21" s="135" t="s">
        <v>50</v>
      </c>
      <c r="C21" s="135" t="s">
        <v>51</v>
      </c>
      <c r="D21" s="135" t="s">
        <v>10</v>
      </c>
      <c r="E21" s="131">
        <f>J21+O21+S21+W21+AA21+AE21+AI21+AM21+AQ21</f>
        <v>21</v>
      </c>
      <c r="F21" s="144"/>
      <c r="G21" s="104"/>
      <c r="H21" s="98"/>
      <c r="I21" s="105"/>
      <c r="J21" s="106"/>
      <c r="K21" s="219"/>
      <c r="L21" s="210"/>
      <c r="M21" s="210"/>
      <c r="N21" s="188"/>
      <c r="O21" s="189"/>
      <c r="P21" s="125"/>
      <c r="Q21" s="120"/>
      <c r="R21" s="118"/>
      <c r="S21" s="119"/>
      <c r="T21" s="386">
        <v>10</v>
      </c>
      <c r="U21" s="272" t="s">
        <v>178</v>
      </c>
      <c r="V21" s="127" t="s">
        <v>213</v>
      </c>
      <c r="W21" s="387">
        <f>1+20</f>
        <v>21</v>
      </c>
      <c r="X21" s="126"/>
      <c r="Y21" s="337"/>
      <c r="Z21" s="127"/>
      <c r="AA21" s="413"/>
      <c r="AB21" s="307"/>
      <c r="AC21" s="472"/>
      <c r="AD21" s="309"/>
      <c r="AE21" s="310"/>
      <c r="AF21" s="307"/>
      <c r="AG21" s="308"/>
      <c r="AH21" s="309"/>
      <c r="AI21" s="310"/>
      <c r="AJ21" s="322"/>
      <c r="AK21" s="272"/>
      <c r="AL21" s="127"/>
      <c r="AM21" s="321"/>
      <c r="AN21" s="436"/>
      <c r="AO21" s="435"/>
      <c r="AP21" s="435"/>
      <c r="AQ21" s="475"/>
      <c r="AR21" s="322"/>
      <c r="AS21" s="272"/>
      <c r="AT21" s="127"/>
      <c r="AU21" s="321"/>
      <c r="AV21" s="322"/>
      <c r="AW21" s="272"/>
      <c r="AX21" s="127"/>
      <c r="AY21" s="321"/>
    </row>
    <row r="22" spans="1:51" s="130" customFormat="1" ht="11.25" x14ac:dyDescent="0.2">
      <c r="A22" s="129"/>
      <c r="B22" s="134" t="s">
        <v>187</v>
      </c>
      <c r="C22" s="127" t="s">
        <v>10</v>
      </c>
      <c r="D22" s="127" t="s">
        <v>10</v>
      </c>
      <c r="E22" s="131">
        <f>J22+O22+S22+W22+AA22+AE22+AI22+AM22+AQ22+AU22+AY22</f>
        <v>15</v>
      </c>
      <c r="F22" s="144">
        <v>10</v>
      </c>
      <c r="G22" s="104" t="s">
        <v>45</v>
      </c>
      <c r="H22" s="98" t="s">
        <v>208</v>
      </c>
      <c r="I22" s="105">
        <v>4</v>
      </c>
      <c r="J22" s="106">
        <f>I22*I$4</f>
        <v>6</v>
      </c>
      <c r="K22" s="219"/>
      <c r="L22" s="210"/>
      <c r="M22" s="210"/>
      <c r="N22" s="188"/>
      <c r="O22" s="189"/>
      <c r="P22" s="125"/>
      <c r="Q22" s="120"/>
      <c r="R22" s="118"/>
      <c r="S22" s="119"/>
      <c r="T22" s="126">
        <v>6</v>
      </c>
      <c r="U22" s="337" t="s">
        <v>19</v>
      </c>
      <c r="V22" s="420" t="s">
        <v>212</v>
      </c>
      <c r="W22" s="413">
        <v>6</v>
      </c>
      <c r="X22" s="126">
        <v>3</v>
      </c>
      <c r="Y22" s="337" t="s">
        <v>35</v>
      </c>
      <c r="Z22" s="309" t="s">
        <v>208</v>
      </c>
      <c r="AA22" s="413">
        <v>2</v>
      </c>
      <c r="AB22" s="307"/>
      <c r="AC22" s="472"/>
      <c r="AD22" s="127"/>
      <c r="AE22" s="310"/>
      <c r="AF22" s="307"/>
      <c r="AG22" s="308"/>
      <c r="AH22" s="309"/>
      <c r="AI22" s="310"/>
      <c r="AJ22" s="322"/>
      <c r="AK22" s="272"/>
      <c r="AL22" s="127"/>
      <c r="AM22" s="321"/>
      <c r="AN22" s="436"/>
      <c r="AO22" s="435"/>
      <c r="AP22" s="435"/>
      <c r="AQ22" s="475"/>
      <c r="AR22" s="322"/>
      <c r="AS22" s="272"/>
      <c r="AT22" s="127"/>
      <c r="AU22" s="321"/>
      <c r="AV22" s="322">
        <v>5</v>
      </c>
      <c r="AW22" s="272" t="s">
        <v>44</v>
      </c>
      <c r="AX22" s="476" t="s">
        <v>212</v>
      </c>
      <c r="AY22" s="321">
        <v>1</v>
      </c>
    </row>
    <row r="23" spans="1:51" s="130" customFormat="1" ht="11.25" x14ac:dyDescent="0.2">
      <c r="A23" s="129"/>
      <c r="B23" s="135" t="s">
        <v>243</v>
      </c>
      <c r="C23" s="135" t="s">
        <v>231</v>
      </c>
      <c r="D23" s="135" t="s">
        <v>231</v>
      </c>
      <c r="E23" s="131">
        <f>J23+O23+S23+W23+AA23+AE23+AI23+AM23+AQ23</f>
        <v>11</v>
      </c>
      <c r="F23" s="144"/>
      <c r="G23" s="104"/>
      <c r="H23" s="98"/>
      <c r="I23" s="105"/>
      <c r="J23" s="106"/>
      <c r="K23" s="219"/>
      <c r="L23" s="210"/>
      <c r="M23" s="210"/>
      <c r="N23" s="188"/>
      <c r="O23" s="189"/>
      <c r="P23" s="333">
        <v>9</v>
      </c>
      <c r="Q23" s="320">
        <v>9</v>
      </c>
      <c r="R23" s="302" t="s">
        <v>213</v>
      </c>
      <c r="S23" s="321">
        <f>1+10</f>
        <v>11</v>
      </c>
      <c r="T23" s="126"/>
      <c r="U23" s="337"/>
      <c r="V23" s="309"/>
      <c r="W23" s="413"/>
      <c r="X23" s="307"/>
      <c r="Y23" s="308"/>
      <c r="Z23" s="309"/>
      <c r="AA23" s="310"/>
      <c r="AB23" s="307"/>
      <c r="AC23" s="472"/>
      <c r="AD23" s="309"/>
      <c r="AE23" s="310"/>
      <c r="AF23" s="307"/>
      <c r="AG23" s="308"/>
      <c r="AH23" s="309"/>
      <c r="AI23" s="310"/>
      <c r="AJ23" s="322"/>
      <c r="AK23" s="272"/>
      <c r="AL23" s="127"/>
      <c r="AM23" s="321"/>
      <c r="AN23" s="436"/>
      <c r="AO23" s="435"/>
      <c r="AP23" s="435"/>
      <c r="AQ23" s="475"/>
      <c r="AR23" s="322"/>
      <c r="AS23" s="272"/>
      <c r="AT23" s="127"/>
      <c r="AU23" s="321"/>
      <c r="AV23" s="322"/>
      <c r="AW23" s="272"/>
      <c r="AX23" s="127"/>
      <c r="AY23" s="321"/>
    </row>
    <row r="24" spans="1:51" s="130" customFormat="1" ht="11.25" x14ac:dyDescent="0.2">
      <c r="A24" s="126"/>
      <c r="B24" s="138" t="s">
        <v>235</v>
      </c>
      <c r="C24" s="128" t="s">
        <v>232</v>
      </c>
      <c r="D24" s="128" t="s">
        <v>121</v>
      </c>
      <c r="E24" s="131">
        <f>J24+O24+S24+W24+AA24+AE24+AI24+AM24+AQ24</f>
        <v>8.5</v>
      </c>
      <c r="F24" s="144">
        <v>10</v>
      </c>
      <c r="G24" s="104" t="s">
        <v>141</v>
      </c>
      <c r="H24" s="98" t="s">
        <v>208</v>
      </c>
      <c r="I24" s="105">
        <v>1</v>
      </c>
      <c r="J24" s="106">
        <f>I24*I$4</f>
        <v>1.5</v>
      </c>
      <c r="K24" s="219"/>
      <c r="L24" s="210"/>
      <c r="M24" s="210"/>
      <c r="N24" s="188"/>
      <c r="O24" s="189"/>
      <c r="P24" s="125"/>
      <c r="Q24" s="120"/>
      <c r="R24" s="118"/>
      <c r="S24" s="119"/>
      <c r="T24" s="126">
        <v>11</v>
      </c>
      <c r="U24" s="337" t="s">
        <v>44</v>
      </c>
      <c r="V24" s="309" t="s">
        <v>208</v>
      </c>
      <c r="W24" s="413">
        <v>7</v>
      </c>
      <c r="X24" s="126"/>
      <c r="Y24" s="337"/>
      <c r="Z24" s="127"/>
      <c r="AA24" s="413"/>
      <c r="AB24" s="307"/>
      <c r="AC24" s="472"/>
      <c r="AD24" s="309"/>
      <c r="AE24" s="310"/>
      <c r="AF24" s="307"/>
      <c r="AG24" s="308"/>
      <c r="AH24" s="309"/>
      <c r="AI24" s="310"/>
      <c r="AJ24" s="322"/>
      <c r="AK24" s="272"/>
      <c r="AL24" s="127"/>
      <c r="AM24" s="321"/>
      <c r="AN24" s="436"/>
      <c r="AO24" s="435"/>
      <c r="AP24" s="435"/>
      <c r="AQ24" s="475"/>
      <c r="AR24" s="322"/>
      <c r="AS24" s="272"/>
      <c r="AT24" s="127"/>
      <c r="AU24" s="321"/>
      <c r="AV24" s="322"/>
      <c r="AW24" s="272"/>
      <c r="AX24" s="127"/>
      <c r="AY24" s="321"/>
    </row>
    <row r="25" spans="1:51" s="130" customFormat="1" ht="11.25" x14ac:dyDescent="0.2">
      <c r="A25" s="126"/>
      <c r="B25" s="139" t="s">
        <v>257</v>
      </c>
      <c r="C25" s="135" t="s">
        <v>14</v>
      </c>
      <c r="D25" s="140" t="s">
        <v>190</v>
      </c>
      <c r="E25" s="131">
        <f>J25+O25+S25+W25+AA25+AE25+AI25+AM25+AQ25</f>
        <v>7.25</v>
      </c>
      <c r="F25" s="144"/>
      <c r="G25" s="104"/>
      <c r="H25" s="98"/>
      <c r="I25" s="105"/>
      <c r="J25" s="106"/>
      <c r="K25" s="219">
        <v>8</v>
      </c>
      <c r="L25" s="210" t="s">
        <v>46</v>
      </c>
      <c r="M25" s="210" t="s">
        <v>208</v>
      </c>
      <c r="N25" s="188">
        <v>5</v>
      </c>
      <c r="O25" s="189">
        <f>N25*1.25</f>
        <v>6.25</v>
      </c>
      <c r="P25" s="668"/>
      <c r="Q25" s="669"/>
      <c r="R25" s="670"/>
      <c r="S25" s="671"/>
      <c r="T25" s="126"/>
      <c r="U25" s="337"/>
      <c r="V25" s="309"/>
      <c r="W25" s="413"/>
      <c r="X25" s="126">
        <v>3</v>
      </c>
      <c r="Y25" s="337" t="s">
        <v>38</v>
      </c>
      <c r="Z25" s="309" t="s">
        <v>208</v>
      </c>
      <c r="AA25" s="413">
        <v>1</v>
      </c>
      <c r="AB25" s="307"/>
      <c r="AC25" s="472"/>
      <c r="AD25" s="309"/>
      <c r="AE25" s="310"/>
      <c r="AF25" s="307"/>
      <c r="AG25" s="308"/>
      <c r="AH25" s="309"/>
      <c r="AI25" s="310"/>
      <c r="AJ25" s="322"/>
      <c r="AK25" s="272"/>
      <c r="AL25" s="127"/>
      <c r="AM25" s="321"/>
      <c r="AN25" s="436"/>
      <c r="AO25" s="435"/>
      <c r="AP25" s="435"/>
      <c r="AQ25" s="475"/>
      <c r="AR25" s="322"/>
      <c r="AS25" s="272"/>
      <c r="AT25" s="127"/>
      <c r="AU25" s="321"/>
      <c r="AV25" s="322"/>
      <c r="AW25" s="272"/>
      <c r="AX25" s="127"/>
      <c r="AY25" s="321"/>
    </row>
    <row r="26" spans="1:51" s="130" customFormat="1" ht="11.25" x14ac:dyDescent="0.2">
      <c r="A26" s="126"/>
      <c r="B26" s="136" t="s">
        <v>117</v>
      </c>
      <c r="C26" s="136" t="s">
        <v>118</v>
      </c>
      <c r="D26" s="127" t="s">
        <v>14</v>
      </c>
      <c r="E26" s="131">
        <f>J26+O26+S26+W26+AA26+AE26+AI26+AM26+AQ26</f>
        <v>4</v>
      </c>
      <c r="F26" s="144"/>
      <c r="G26" s="104"/>
      <c r="H26" s="98"/>
      <c r="I26" s="105"/>
      <c r="J26" s="106"/>
      <c r="K26" s="219"/>
      <c r="L26" s="210"/>
      <c r="M26" s="210"/>
      <c r="N26" s="188"/>
      <c r="O26" s="189"/>
      <c r="P26" s="125"/>
      <c r="Q26" s="120"/>
      <c r="R26" s="118"/>
      <c r="S26" s="119"/>
      <c r="T26" s="126">
        <v>11</v>
      </c>
      <c r="U26" s="337" t="s">
        <v>47</v>
      </c>
      <c r="V26" s="309" t="s">
        <v>208</v>
      </c>
      <c r="W26" s="413">
        <v>4</v>
      </c>
      <c r="X26" s="307"/>
      <c r="Y26" s="308"/>
      <c r="Z26" s="309"/>
      <c r="AA26" s="310"/>
      <c r="AB26" s="307"/>
      <c r="AC26" s="472"/>
      <c r="AD26" s="309"/>
      <c r="AE26" s="310"/>
      <c r="AF26" s="307"/>
      <c r="AG26" s="308"/>
      <c r="AH26" s="309"/>
      <c r="AI26" s="310"/>
      <c r="AJ26" s="322"/>
      <c r="AK26" s="272"/>
      <c r="AL26" s="127"/>
      <c r="AM26" s="321"/>
      <c r="AN26" s="436"/>
      <c r="AO26" s="435"/>
      <c r="AP26" s="435"/>
      <c r="AQ26" s="475"/>
      <c r="AR26" s="322"/>
      <c r="AS26" s="272"/>
      <c r="AT26" s="127"/>
      <c r="AU26" s="321"/>
      <c r="AV26" s="322"/>
      <c r="AW26" s="272"/>
      <c r="AX26" s="127"/>
      <c r="AY26" s="321"/>
    </row>
    <row r="27" spans="1:51" s="130" customFormat="1" ht="11.25" x14ac:dyDescent="0.2">
      <c r="A27" s="129"/>
      <c r="B27" s="309" t="s">
        <v>210</v>
      </c>
      <c r="C27" s="135" t="s">
        <v>48</v>
      </c>
      <c r="D27" s="135" t="s">
        <v>123</v>
      </c>
      <c r="E27" s="131">
        <f>J27+O27+S27+W27+AA27+AE27+AI27+AM27+AQ27</f>
        <v>4</v>
      </c>
      <c r="F27" s="144"/>
      <c r="G27" s="104"/>
      <c r="H27" s="98"/>
      <c r="I27" s="105"/>
      <c r="J27" s="106"/>
      <c r="K27" s="219"/>
      <c r="L27" s="210"/>
      <c r="M27" s="210"/>
      <c r="N27" s="188"/>
      <c r="O27" s="189"/>
      <c r="P27" s="384">
        <v>8</v>
      </c>
      <c r="Q27" s="308" t="s">
        <v>44</v>
      </c>
      <c r="R27" s="309" t="s">
        <v>208</v>
      </c>
      <c r="S27" s="463">
        <v>4</v>
      </c>
      <c r="T27" s="126"/>
      <c r="U27" s="337"/>
      <c r="V27" s="309"/>
      <c r="W27" s="413"/>
      <c r="X27" s="126"/>
      <c r="Y27" s="337"/>
      <c r="Z27" s="309"/>
      <c r="AA27" s="413"/>
      <c r="AB27" s="307"/>
      <c r="AC27" s="472"/>
      <c r="AD27" s="309"/>
      <c r="AE27" s="310"/>
      <c r="AF27" s="307"/>
      <c r="AG27" s="308"/>
      <c r="AH27" s="309"/>
      <c r="AI27" s="310"/>
      <c r="AJ27" s="322"/>
      <c r="AK27" s="272"/>
      <c r="AL27" s="127"/>
      <c r="AM27" s="321"/>
      <c r="AN27" s="436"/>
      <c r="AO27" s="435"/>
      <c r="AP27" s="435"/>
      <c r="AQ27" s="475"/>
      <c r="AR27" s="322"/>
      <c r="AS27" s="272"/>
      <c r="AT27" s="127"/>
      <c r="AU27" s="321"/>
      <c r="AV27" s="322"/>
      <c r="AW27" s="272"/>
      <c r="AX27" s="127"/>
      <c r="AY27" s="321"/>
    </row>
    <row r="28" spans="1:51" s="130" customFormat="1" ht="11.25" x14ac:dyDescent="0.2">
      <c r="A28" s="129"/>
      <c r="B28" s="135" t="s">
        <v>236</v>
      </c>
      <c r="C28" s="135" t="s">
        <v>122</v>
      </c>
      <c r="D28" s="137" t="s">
        <v>121</v>
      </c>
      <c r="E28" s="131">
        <f>J28+O28+S28+W28+AA28+AE28+AI28+AM28+AQ28</f>
        <v>3</v>
      </c>
      <c r="F28" s="144"/>
      <c r="G28" s="104"/>
      <c r="H28" s="98"/>
      <c r="I28" s="105"/>
      <c r="J28" s="106"/>
      <c r="K28" s="219"/>
      <c r="L28" s="210"/>
      <c r="M28" s="210"/>
      <c r="N28" s="188"/>
      <c r="O28" s="189"/>
      <c r="P28" s="125"/>
      <c r="Q28" s="120"/>
      <c r="R28" s="118"/>
      <c r="S28" s="119"/>
      <c r="T28" s="126">
        <v>11</v>
      </c>
      <c r="U28" s="337" t="s">
        <v>58</v>
      </c>
      <c r="V28" s="309" t="s">
        <v>208</v>
      </c>
      <c r="W28" s="413">
        <v>3</v>
      </c>
      <c r="X28" s="126"/>
      <c r="Y28" s="337"/>
      <c r="Z28" s="309"/>
      <c r="AA28" s="413"/>
      <c r="AB28" s="307"/>
      <c r="AC28" s="472"/>
      <c r="AD28" s="309"/>
      <c r="AE28" s="310"/>
      <c r="AF28" s="307"/>
      <c r="AG28" s="308"/>
      <c r="AH28" s="309"/>
      <c r="AI28" s="310"/>
      <c r="AJ28" s="322"/>
      <c r="AK28" s="272"/>
      <c r="AL28" s="127"/>
      <c r="AM28" s="321"/>
      <c r="AN28" s="436"/>
      <c r="AO28" s="435"/>
      <c r="AP28" s="435"/>
      <c r="AQ28" s="475"/>
      <c r="AR28" s="322"/>
      <c r="AS28" s="272"/>
      <c r="AT28" s="127"/>
      <c r="AU28" s="321"/>
      <c r="AV28" s="322"/>
      <c r="AW28" s="272"/>
      <c r="AX28" s="127"/>
      <c r="AY28" s="321"/>
    </row>
    <row r="29" spans="1:51" s="130" customFormat="1" ht="11.25" x14ac:dyDescent="0.2">
      <c r="A29" s="341"/>
      <c r="B29" s="139" t="s">
        <v>156</v>
      </c>
      <c r="C29" s="135" t="s">
        <v>228</v>
      </c>
      <c r="D29" s="135" t="s">
        <v>10</v>
      </c>
      <c r="E29" s="131">
        <f>J29+O29+S29+W29+AA29+AE29+AI29+AM29+AQ29</f>
        <v>3</v>
      </c>
      <c r="F29" s="280"/>
      <c r="G29" s="281"/>
      <c r="H29" s="277"/>
      <c r="I29" s="276"/>
      <c r="J29" s="278"/>
      <c r="K29" s="282"/>
      <c r="L29" s="283"/>
      <c r="M29" s="283"/>
      <c r="N29" s="284"/>
      <c r="O29" s="285"/>
      <c r="P29" s="464">
        <v>4</v>
      </c>
      <c r="Q29" s="324" t="s">
        <v>35</v>
      </c>
      <c r="R29" s="674" t="s">
        <v>212</v>
      </c>
      <c r="S29" s="433">
        <v>3</v>
      </c>
      <c r="T29" s="427"/>
      <c r="U29" s="428"/>
      <c r="V29" s="325"/>
      <c r="W29" s="478"/>
      <c r="X29" s="427"/>
      <c r="Y29" s="428"/>
      <c r="Z29" s="325"/>
      <c r="AA29" s="478"/>
      <c r="AB29" s="323"/>
      <c r="AC29" s="479"/>
      <c r="AD29" s="325"/>
      <c r="AE29" s="326"/>
      <c r="AF29" s="323"/>
      <c r="AG29" s="324"/>
      <c r="AH29" s="325"/>
      <c r="AI29" s="326"/>
      <c r="AJ29" s="430"/>
      <c r="AK29" s="422"/>
      <c r="AL29" s="434"/>
      <c r="AM29" s="431"/>
      <c r="AN29" s="480"/>
      <c r="AO29" s="481"/>
      <c r="AP29" s="481"/>
      <c r="AQ29" s="482"/>
      <c r="AR29" s="430"/>
      <c r="AS29" s="422"/>
      <c r="AT29" s="434"/>
      <c r="AU29" s="431"/>
      <c r="AV29" s="430"/>
      <c r="AW29" s="422"/>
      <c r="AX29" s="434"/>
      <c r="AY29" s="431"/>
    </row>
    <row r="30" spans="1:51" s="130" customFormat="1" ht="11.25" x14ac:dyDescent="0.2">
      <c r="A30" s="341"/>
      <c r="B30" s="309" t="s">
        <v>188</v>
      </c>
      <c r="C30" s="135" t="s">
        <v>229</v>
      </c>
      <c r="D30" s="140" t="s">
        <v>14</v>
      </c>
      <c r="E30" s="131">
        <f>J30+O30+S30+W30+AA30+AE30+AI30+AM30+AQ30</f>
        <v>2</v>
      </c>
      <c r="F30" s="280"/>
      <c r="G30" s="281"/>
      <c r="H30" s="277"/>
      <c r="I30" s="276"/>
      <c r="J30" s="278"/>
      <c r="K30" s="282"/>
      <c r="L30" s="283"/>
      <c r="M30" s="283"/>
      <c r="N30" s="284"/>
      <c r="O30" s="285"/>
      <c r="P30" s="268"/>
      <c r="Q30" s="269"/>
      <c r="R30" s="270"/>
      <c r="S30" s="271"/>
      <c r="T30" s="427">
        <v>6</v>
      </c>
      <c r="U30" s="428" t="s">
        <v>44</v>
      </c>
      <c r="V30" s="477" t="s">
        <v>212</v>
      </c>
      <c r="W30" s="478">
        <v>2</v>
      </c>
      <c r="X30" s="427"/>
      <c r="Y30" s="428"/>
      <c r="Z30" s="434"/>
      <c r="AA30" s="478"/>
      <c r="AB30" s="323"/>
      <c r="AC30" s="479"/>
      <c r="AD30" s="325"/>
      <c r="AE30" s="326"/>
      <c r="AF30" s="323"/>
      <c r="AG30" s="324"/>
      <c r="AH30" s="325"/>
      <c r="AI30" s="326"/>
      <c r="AJ30" s="430"/>
      <c r="AK30" s="422"/>
      <c r="AL30" s="434"/>
      <c r="AM30" s="431"/>
      <c r="AN30" s="480"/>
      <c r="AO30" s="481"/>
      <c r="AP30" s="481"/>
      <c r="AQ30" s="482"/>
      <c r="AR30" s="430"/>
      <c r="AS30" s="422"/>
      <c r="AT30" s="434"/>
      <c r="AU30" s="431"/>
      <c r="AV30" s="430"/>
      <c r="AW30" s="422"/>
      <c r="AX30" s="434"/>
      <c r="AY30" s="431"/>
    </row>
    <row r="31" spans="1:51" s="130" customFormat="1" ht="12" thickBot="1" x14ac:dyDescent="0.25">
      <c r="A31" s="672"/>
      <c r="B31" s="148" t="s">
        <v>211</v>
      </c>
      <c r="C31" s="149" t="s">
        <v>230</v>
      </c>
      <c r="D31" s="149" t="s">
        <v>17</v>
      </c>
      <c r="E31" s="151">
        <f>J31+O31+S31+W31+AA31+AE31+AI31+AM31+AQ31</f>
        <v>2</v>
      </c>
      <c r="F31" s="150"/>
      <c r="G31" s="109"/>
      <c r="H31" s="99"/>
      <c r="I31" s="110"/>
      <c r="J31" s="111"/>
      <c r="K31" s="223"/>
      <c r="L31" s="212"/>
      <c r="M31" s="212"/>
      <c r="N31" s="205"/>
      <c r="O31" s="213"/>
      <c r="P31" s="673">
        <v>8</v>
      </c>
      <c r="Q31" s="339">
        <v>7</v>
      </c>
      <c r="R31" s="313" t="s">
        <v>208</v>
      </c>
      <c r="S31" s="314">
        <v>2</v>
      </c>
      <c r="T31" s="483"/>
      <c r="U31" s="484"/>
      <c r="V31" s="313"/>
      <c r="W31" s="485"/>
      <c r="X31" s="483"/>
      <c r="Y31" s="484"/>
      <c r="Z31" s="313"/>
      <c r="AA31" s="485"/>
      <c r="AB31" s="311"/>
      <c r="AC31" s="486"/>
      <c r="AD31" s="313"/>
      <c r="AE31" s="314"/>
      <c r="AF31" s="311"/>
      <c r="AG31" s="312"/>
      <c r="AH31" s="313"/>
      <c r="AI31" s="314"/>
      <c r="AJ31" s="403"/>
      <c r="AK31" s="398"/>
      <c r="AL31" s="227"/>
      <c r="AM31" s="404"/>
      <c r="AN31" s="454"/>
      <c r="AO31" s="152"/>
      <c r="AP31" s="152"/>
      <c r="AQ31" s="487"/>
      <c r="AR31" s="403"/>
      <c r="AS31" s="398"/>
      <c r="AT31" s="227"/>
      <c r="AU31" s="404"/>
      <c r="AV31" s="403"/>
      <c r="AW31" s="398"/>
      <c r="AX31" s="227"/>
      <c r="AY31" s="404"/>
    </row>
  </sheetData>
  <sortState xmlns:xlrd2="http://schemas.microsoft.com/office/spreadsheetml/2017/richdata2" ref="A4:XFD31">
    <sortCondition descending="1" ref="E4:E31"/>
  </sortState>
  <mergeCells count="34">
    <mergeCell ref="X2:AA2"/>
    <mergeCell ref="AB1:AE1"/>
    <mergeCell ref="AF1:AI1"/>
    <mergeCell ref="AF2:AI2"/>
    <mergeCell ref="AB2:AE2"/>
    <mergeCell ref="A1:E3"/>
    <mergeCell ref="F1:J1"/>
    <mergeCell ref="K1:O1"/>
    <mergeCell ref="P1:S1"/>
    <mergeCell ref="G3:J3"/>
    <mergeCell ref="L3:O3"/>
    <mergeCell ref="Q3:S3"/>
    <mergeCell ref="AK3:AM3"/>
    <mergeCell ref="AO3:AQ3"/>
    <mergeCell ref="AJ1:AM1"/>
    <mergeCell ref="AN1:AQ1"/>
    <mergeCell ref="F2:J2"/>
    <mergeCell ref="K2:O2"/>
    <mergeCell ref="P2:S2"/>
    <mergeCell ref="T2:W2"/>
    <mergeCell ref="AJ2:AM2"/>
    <mergeCell ref="AN2:AQ2"/>
    <mergeCell ref="X1:AA1"/>
    <mergeCell ref="AC3:AE3"/>
    <mergeCell ref="Y3:AA3"/>
    <mergeCell ref="T1:W1"/>
    <mergeCell ref="U3:W3"/>
    <mergeCell ref="AG3:AI3"/>
    <mergeCell ref="AR1:AU1"/>
    <mergeCell ref="AR2:AU2"/>
    <mergeCell ref="AS3:AU3"/>
    <mergeCell ref="AV1:AY1"/>
    <mergeCell ref="AV2:AY2"/>
    <mergeCell ref="AW3:AY3"/>
  </mergeCells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2485F-B9FC-430B-9317-C56C5DD6A086}">
  <dimension ref="A1:XEV11"/>
  <sheetViews>
    <sheetView workbookViewId="0">
      <selection activeCell="R20" sqref="R20"/>
    </sheetView>
  </sheetViews>
  <sheetFormatPr defaultRowHeight="15" x14ac:dyDescent="0.25"/>
  <cols>
    <col min="1" max="1" width="4.28515625" style="7" customWidth="1"/>
    <col min="2" max="2" width="18.7109375" bestFit="1" customWidth="1"/>
    <col min="3" max="3" width="23.42578125" bestFit="1" customWidth="1"/>
    <col min="4" max="4" width="28.28515625" bestFit="1" customWidth="1"/>
    <col min="5" max="5" width="9.5703125" bestFit="1" customWidth="1"/>
    <col min="6" max="7" width="3.28515625" customWidth="1"/>
    <col min="8" max="8" width="7.7109375" style="130" bestFit="1" customWidth="1"/>
    <col min="9" max="9" width="3.140625" bestFit="1" customWidth="1"/>
    <col min="10" max="10" width="5.7109375" bestFit="1" customWidth="1"/>
    <col min="11" max="11" width="3.5703125" style="84" customWidth="1"/>
    <col min="12" max="12" width="4.140625" style="84" bestFit="1" customWidth="1"/>
    <col min="13" max="13" width="7.7109375" style="206" bestFit="1" customWidth="1"/>
    <col min="14" max="14" width="2.5703125" style="84" customWidth="1"/>
    <col min="15" max="15" width="5.42578125" style="84" customWidth="1"/>
    <col min="16" max="17" width="3" style="2" customWidth="1"/>
    <col min="18" max="18" width="7.7109375" style="306" bestFit="1" customWidth="1"/>
    <col min="19" max="19" width="5.7109375" style="2" bestFit="1" customWidth="1"/>
    <col min="20" max="21" width="4" customWidth="1"/>
    <col min="22" max="22" width="7.7109375" style="130" bestFit="1" customWidth="1"/>
    <col min="23" max="23" width="3.5703125" customWidth="1"/>
    <col min="24" max="25" width="3.28515625" customWidth="1"/>
    <col min="26" max="26" width="8.85546875" style="130"/>
    <col min="27" max="27" width="3.28515625" customWidth="1"/>
    <col min="28" max="29" width="3" customWidth="1"/>
    <col min="30" max="30" width="8.85546875" style="130"/>
    <col min="31" max="31" width="3.28515625" customWidth="1"/>
    <col min="32" max="32" width="5" hidden="1" customWidth="1"/>
    <col min="33" max="34" width="4.140625" hidden="1" customWidth="1"/>
    <col min="35" max="35" width="5.7109375" hidden="1" customWidth="1"/>
    <col min="36" max="37" width="3.28515625" customWidth="1"/>
    <col min="38" max="38" width="8.5703125" style="130" bestFit="1" customWidth="1"/>
    <col min="39" max="39" width="3.85546875" customWidth="1"/>
    <col min="40" max="40" width="8.5703125" hidden="1" customWidth="1"/>
    <col min="41" max="42" width="4.140625" hidden="1" customWidth="1"/>
    <col min="43" max="43" width="5.7109375" hidden="1" customWidth="1"/>
  </cols>
  <sheetData>
    <row r="1" spans="1:43 16376:16376" x14ac:dyDescent="0.25">
      <c r="A1" s="632" t="s">
        <v>67</v>
      </c>
      <c r="B1" s="633"/>
      <c r="C1" s="633"/>
      <c r="D1" s="633"/>
      <c r="E1" s="647"/>
      <c r="F1" s="589" t="s">
        <v>0</v>
      </c>
      <c r="G1" s="590"/>
      <c r="H1" s="590"/>
      <c r="I1" s="590"/>
      <c r="J1" s="591"/>
      <c r="K1" s="654" t="s">
        <v>145</v>
      </c>
      <c r="L1" s="584"/>
      <c r="M1" s="584"/>
      <c r="N1" s="584"/>
      <c r="O1" s="655"/>
      <c r="P1" s="567" t="s">
        <v>109</v>
      </c>
      <c r="Q1" s="568"/>
      <c r="R1" s="568"/>
      <c r="S1" s="569"/>
      <c r="T1" s="581" t="s">
        <v>1</v>
      </c>
      <c r="U1" s="568"/>
      <c r="V1" s="568"/>
      <c r="W1" s="582"/>
      <c r="X1" s="586" t="s">
        <v>1</v>
      </c>
      <c r="Y1" s="587"/>
      <c r="Z1" s="587"/>
      <c r="AA1" s="588"/>
      <c r="AB1" s="581" t="s">
        <v>20</v>
      </c>
      <c r="AC1" s="568"/>
      <c r="AD1" s="568"/>
      <c r="AE1" s="568"/>
      <c r="AF1" s="581" t="s">
        <v>21</v>
      </c>
      <c r="AG1" s="568"/>
      <c r="AH1" s="568"/>
      <c r="AI1" s="582"/>
      <c r="AJ1" s="567" t="s">
        <v>133</v>
      </c>
      <c r="AK1" s="568"/>
      <c r="AL1" s="568"/>
      <c r="AM1" s="569"/>
      <c r="AN1" s="581" t="s">
        <v>75</v>
      </c>
      <c r="AO1" s="568"/>
      <c r="AP1" s="568"/>
      <c r="AQ1" s="569"/>
    </row>
    <row r="2" spans="1:43 16376:16376" x14ac:dyDescent="0.25">
      <c r="A2" s="635"/>
      <c r="B2" s="636"/>
      <c r="C2" s="636"/>
      <c r="D2" s="636"/>
      <c r="E2" s="648"/>
      <c r="F2" s="620" t="s">
        <v>138</v>
      </c>
      <c r="G2" s="621"/>
      <c r="H2" s="621"/>
      <c r="I2" s="621"/>
      <c r="J2" s="622"/>
      <c r="K2" s="652" t="s">
        <v>140</v>
      </c>
      <c r="L2" s="624"/>
      <c r="M2" s="624"/>
      <c r="N2" s="624"/>
      <c r="O2" s="653"/>
      <c r="P2" s="605" t="s">
        <v>233</v>
      </c>
      <c r="Q2" s="606"/>
      <c r="R2" s="606"/>
      <c r="S2" s="607"/>
      <c r="T2" s="626" t="s">
        <v>132</v>
      </c>
      <c r="U2" s="606"/>
      <c r="V2" s="606"/>
      <c r="W2" s="627"/>
      <c r="X2" s="642" t="s">
        <v>137</v>
      </c>
      <c r="Y2" s="643"/>
      <c r="Z2" s="643"/>
      <c r="AA2" s="644"/>
      <c r="AB2" s="645" t="s">
        <v>138</v>
      </c>
      <c r="AC2" s="643"/>
      <c r="AD2" s="643"/>
      <c r="AE2" s="643"/>
      <c r="AF2" s="626" t="s">
        <v>140</v>
      </c>
      <c r="AG2" s="606"/>
      <c r="AH2" s="606"/>
      <c r="AI2" s="627"/>
      <c r="AJ2" s="617" t="s">
        <v>140</v>
      </c>
      <c r="AK2" s="606"/>
      <c r="AL2" s="606"/>
      <c r="AM2" s="607"/>
      <c r="AN2" s="592" t="s">
        <v>114</v>
      </c>
      <c r="AO2" s="574"/>
      <c r="AP2" s="574"/>
      <c r="AQ2" s="575"/>
    </row>
    <row r="3" spans="1:43 16376:16376" ht="15.75" thickBot="1" x14ac:dyDescent="0.3">
      <c r="A3" s="649"/>
      <c r="B3" s="650"/>
      <c r="C3" s="650"/>
      <c r="D3" s="650"/>
      <c r="E3" s="651"/>
      <c r="F3" s="230" t="s">
        <v>2</v>
      </c>
      <c r="G3" s="229"/>
      <c r="H3" s="612" t="s">
        <v>131</v>
      </c>
      <c r="I3" s="613"/>
      <c r="J3" s="614"/>
      <c r="K3" s="228" t="s">
        <v>2</v>
      </c>
      <c r="L3" s="232"/>
      <c r="M3" s="609" t="s">
        <v>198</v>
      </c>
      <c r="N3" s="610"/>
      <c r="O3" s="611"/>
      <c r="P3" s="29" t="s">
        <v>2</v>
      </c>
      <c r="Q3" s="296"/>
      <c r="R3" s="615" t="s">
        <v>203</v>
      </c>
      <c r="S3" s="616"/>
      <c r="T3" s="456" t="s">
        <v>2</v>
      </c>
      <c r="U3" s="577" t="s">
        <v>142</v>
      </c>
      <c r="V3" s="577"/>
      <c r="W3" s="602"/>
      <c r="X3" s="457" t="s">
        <v>2</v>
      </c>
      <c r="Y3" s="603" t="s">
        <v>143</v>
      </c>
      <c r="Z3" s="603"/>
      <c r="AA3" s="604"/>
      <c r="AB3" s="456" t="s">
        <v>2</v>
      </c>
      <c r="AC3" s="603" t="s">
        <v>139</v>
      </c>
      <c r="AD3" s="603"/>
      <c r="AE3" s="608"/>
      <c r="AF3" s="29" t="s">
        <v>2</v>
      </c>
      <c r="AG3" s="577"/>
      <c r="AH3" s="577"/>
      <c r="AI3" s="578"/>
      <c r="AJ3" s="29" t="s">
        <v>2</v>
      </c>
      <c r="AK3" s="577" t="s">
        <v>131</v>
      </c>
      <c r="AL3" s="577"/>
      <c r="AM3" s="578"/>
      <c r="AN3" s="87" t="s">
        <v>2</v>
      </c>
      <c r="AO3" s="656" t="s">
        <v>190</v>
      </c>
      <c r="AP3" s="656"/>
      <c r="AQ3" s="657"/>
    </row>
    <row r="4" spans="1:43 16376:16376" ht="21.75" customHeight="1" thickBot="1" x14ac:dyDescent="0.3">
      <c r="A4" s="162" t="s">
        <v>3</v>
      </c>
      <c r="B4" s="163" t="s">
        <v>4</v>
      </c>
      <c r="C4" s="164" t="s">
        <v>5</v>
      </c>
      <c r="D4" s="165" t="s">
        <v>6</v>
      </c>
      <c r="E4" s="166" t="s">
        <v>7</v>
      </c>
      <c r="F4" s="167" t="s">
        <v>116</v>
      </c>
      <c r="G4" s="168" t="s">
        <v>8</v>
      </c>
      <c r="H4" s="168" t="s">
        <v>22</v>
      </c>
      <c r="I4" s="168">
        <v>1.5</v>
      </c>
      <c r="J4" s="169" t="s">
        <v>9</v>
      </c>
      <c r="K4" s="170" t="s">
        <v>116</v>
      </c>
      <c r="L4" s="168" t="s">
        <v>8</v>
      </c>
      <c r="M4" s="168" t="s">
        <v>22</v>
      </c>
      <c r="N4" s="168">
        <v>1.25</v>
      </c>
      <c r="O4" s="171" t="s">
        <v>9</v>
      </c>
      <c r="P4" s="167" t="s">
        <v>116</v>
      </c>
      <c r="Q4" s="168" t="s">
        <v>8</v>
      </c>
      <c r="R4" s="168" t="s">
        <v>22</v>
      </c>
      <c r="S4" s="169" t="s">
        <v>9</v>
      </c>
      <c r="T4" s="170" t="s">
        <v>116</v>
      </c>
      <c r="U4" s="168" t="s">
        <v>8</v>
      </c>
      <c r="V4" s="168" t="s">
        <v>22</v>
      </c>
      <c r="W4" s="171" t="s">
        <v>9</v>
      </c>
      <c r="X4" s="167" t="s">
        <v>116</v>
      </c>
      <c r="Y4" s="168" t="s">
        <v>8</v>
      </c>
      <c r="Z4" s="168" t="s">
        <v>22</v>
      </c>
      <c r="AA4" s="169" t="s">
        <v>9</v>
      </c>
      <c r="AB4" s="170" t="s">
        <v>116</v>
      </c>
      <c r="AC4" s="172" t="s">
        <v>8</v>
      </c>
      <c r="AD4" s="172" t="s">
        <v>22</v>
      </c>
      <c r="AE4" s="172" t="s">
        <v>9</v>
      </c>
      <c r="AF4" s="170" t="s">
        <v>116</v>
      </c>
      <c r="AG4" s="172" t="s">
        <v>8</v>
      </c>
      <c r="AH4" s="172" t="s">
        <v>22</v>
      </c>
      <c r="AI4" s="173" t="s">
        <v>9</v>
      </c>
      <c r="AJ4" s="167" t="s">
        <v>116</v>
      </c>
      <c r="AK4" s="172" t="s">
        <v>8</v>
      </c>
      <c r="AL4" s="172" t="s">
        <v>22</v>
      </c>
      <c r="AM4" s="174" t="s">
        <v>9</v>
      </c>
      <c r="AN4" s="143" t="s">
        <v>116</v>
      </c>
      <c r="AO4" s="141" t="s">
        <v>8</v>
      </c>
      <c r="AP4" s="141" t="s">
        <v>22</v>
      </c>
      <c r="AQ4" s="142" t="s">
        <v>9</v>
      </c>
    </row>
    <row r="5" spans="1:43 16376:16376" x14ac:dyDescent="0.25">
      <c r="A5" s="349" t="s">
        <v>86</v>
      </c>
      <c r="B5" s="158" t="s">
        <v>164</v>
      </c>
      <c r="C5" s="158" t="s">
        <v>228</v>
      </c>
      <c r="D5" s="158" t="s">
        <v>10</v>
      </c>
      <c r="E5" s="37">
        <f>J5+O5+AE5</f>
        <v>12.25</v>
      </c>
      <c r="F5" s="159">
        <v>3</v>
      </c>
      <c r="G5" s="160">
        <v>1</v>
      </c>
      <c r="H5" s="102" t="s">
        <v>124</v>
      </c>
      <c r="I5" s="160">
        <v>3</v>
      </c>
      <c r="J5" s="161">
        <f>I5*1.5</f>
        <v>4.5</v>
      </c>
      <c r="K5" s="203">
        <v>5</v>
      </c>
      <c r="L5" s="195" t="s">
        <v>11</v>
      </c>
      <c r="M5" s="204" t="s">
        <v>124</v>
      </c>
      <c r="N5" s="195">
        <v>3</v>
      </c>
      <c r="O5" s="196">
        <f>N5*1.25</f>
        <v>3.75</v>
      </c>
      <c r="P5" s="297">
        <v>2</v>
      </c>
      <c r="Q5" s="298"/>
      <c r="R5" s="299" t="s">
        <v>124</v>
      </c>
      <c r="S5" s="19">
        <v>2</v>
      </c>
      <c r="T5" s="536">
        <v>2</v>
      </c>
      <c r="U5" s="537">
        <v>2</v>
      </c>
      <c r="V5" s="364" t="s">
        <v>124</v>
      </c>
      <c r="W5" s="538">
        <v>1</v>
      </c>
      <c r="X5" s="539">
        <v>2</v>
      </c>
      <c r="Y5" s="537">
        <v>1</v>
      </c>
      <c r="Z5" s="364" t="s">
        <v>124</v>
      </c>
      <c r="AA5" s="540">
        <v>2</v>
      </c>
      <c r="AB5" s="541">
        <v>5</v>
      </c>
      <c r="AC5" s="18">
        <v>2</v>
      </c>
      <c r="AD5" s="317" t="s">
        <v>124</v>
      </c>
      <c r="AE5" s="53">
        <v>4</v>
      </c>
      <c r="AF5" s="18"/>
      <c r="AG5" s="18"/>
      <c r="AH5" s="382"/>
      <c r="AI5" s="542"/>
      <c r="AJ5" s="543"/>
      <c r="AK5" s="544"/>
      <c r="AL5" s="364"/>
      <c r="AM5" s="19"/>
      <c r="AN5" s="11"/>
      <c r="AO5" s="11"/>
      <c r="AP5" s="11"/>
      <c r="AQ5" s="11"/>
    </row>
    <row r="6" spans="1:43 16376:16376" x14ac:dyDescent="0.25">
      <c r="A6" s="350" t="s">
        <v>88</v>
      </c>
      <c r="B6" s="47" t="s">
        <v>165</v>
      </c>
      <c r="C6" s="47" t="s">
        <v>36</v>
      </c>
      <c r="D6" s="45" t="s">
        <v>17</v>
      </c>
      <c r="E6" s="36">
        <f>J6+S6+W6</f>
        <v>8</v>
      </c>
      <c r="F6" s="39">
        <v>2</v>
      </c>
      <c r="G6" s="14">
        <v>1</v>
      </c>
      <c r="H6" s="98" t="s">
        <v>124</v>
      </c>
      <c r="I6" s="14">
        <v>2</v>
      </c>
      <c r="J6" s="40">
        <f>I6*1.5</f>
        <v>3</v>
      </c>
      <c r="K6" s="197"/>
      <c r="L6" s="198"/>
      <c r="M6" s="188"/>
      <c r="N6" s="198"/>
      <c r="O6" s="199"/>
      <c r="P6" s="300">
        <v>2</v>
      </c>
      <c r="Q6" s="301"/>
      <c r="R6" s="302" t="s">
        <v>124</v>
      </c>
      <c r="S6" s="17">
        <v>2</v>
      </c>
      <c r="T6" s="545">
        <v>3</v>
      </c>
      <c r="U6" s="527">
        <v>1</v>
      </c>
      <c r="V6" s="127" t="s">
        <v>124</v>
      </c>
      <c r="W6" s="546">
        <v>3</v>
      </c>
      <c r="X6" s="547">
        <v>2</v>
      </c>
      <c r="Y6" s="527">
        <v>1</v>
      </c>
      <c r="Z6" s="128" t="s">
        <v>124</v>
      </c>
      <c r="AA6" s="548">
        <v>2</v>
      </c>
      <c r="AB6" s="549"/>
      <c r="AC6" s="12"/>
      <c r="AD6" s="309"/>
      <c r="AE6" s="10"/>
      <c r="AF6" s="12"/>
      <c r="AG6" s="12"/>
      <c r="AH6" s="550"/>
      <c r="AI6" s="551"/>
      <c r="AJ6" s="526"/>
      <c r="AK6" s="527"/>
      <c r="AL6" s="127"/>
      <c r="AM6" s="17"/>
      <c r="AN6" s="11"/>
      <c r="AO6" s="11"/>
      <c r="AP6" s="11"/>
      <c r="AQ6" s="11"/>
    </row>
    <row r="7" spans="1:43 16376:16376" x14ac:dyDescent="0.25">
      <c r="A7" s="351" t="s">
        <v>216</v>
      </c>
      <c r="B7" s="60" t="s">
        <v>167</v>
      </c>
      <c r="C7" s="347" t="s">
        <v>238</v>
      </c>
      <c r="D7" s="346" t="s">
        <v>14</v>
      </c>
      <c r="E7" s="36">
        <f>J7+O7+S7+W7+AA7+AE7+AI7+AM7+AQ7</f>
        <v>6</v>
      </c>
      <c r="F7" s="39"/>
      <c r="G7" s="14"/>
      <c r="H7" s="98"/>
      <c r="I7" s="14"/>
      <c r="J7" s="40"/>
      <c r="K7" s="197"/>
      <c r="L7" s="198"/>
      <c r="M7" s="188"/>
      <c r="N7" s="198"/>
      <c r="O7" s="199"/>
      <c r="P7" s="300">
        <v>2</v>
      </c>
      <c r="Q7" s="301"/>
      <c r="R7" s="302" t="s">
        <v>124</v>
      </c>
      <c r="S7" s="17">
        <v>1</v>
      </c>
      <c r="T7" s="552"/>
      <c r="U7" s="553"/>
      <c r="V7" s="309"/>
      <c r="W7" s="554"/>
      <c r="X7" s="525"/>
      <c r="Y7" s="553"/>
      <c r="Z7" s="127"/>
      <c r="AA7" s="555"/>
      <c r="AB7" s="549"/>
      <c r="AC7" s="12"/>
      <c r="AD7" s="309"/>
      <c r="AE7" s="10"/>
      <c r="AF7" s="12"/>
      <c r="AG7" s="12"/>
      <c r="AH7" s="391"/>
      <c r="AI7" s="551"/>
      <c r="AJ7" s="526">
        <v>5</v>
      </c>
      <c r="AK7" s="527">
        <v>1</v>
      </c>
      <c r="AL7" s="127" t="s">
        <v>124</v>
      </c>
      <c r="AM7" s="17">
        <v>5</v>
      </c>
      <c r="AN7" s="11"/>
      <c r="AO7" s="11"/>
      <c r="AP7" s="11"/>
      <c r="AQ7" s="11"/>
      <c r="XEV7" t="s">
        <v>95</v>
      </c>
    </row>
    <row r="8" spans="1:43 16376:16376" x14ac:dyDescent="0.25">
      <c r="A8" s="352" t="s">
        <v>216</v>
      </c>
      <c r="B8" s="353" t="s">
        <v>13</v>
      </c>
      <c r="C8" s="153" t="s">
        <v>239</v>
      </c>
      <c r="D8" s="45" t="s">
        <v>14</v>
      </c>
      <c r="E8" s="36">
        <f>J8+W8+AA8</f>
        <v>6</v>
      </c>
      <c r="F8" s="39">
        <v>3</v>
      </c>
      <c r="G8" s="14">
        <v>2</v>
      </c>
      <c r="H8" s="98" t="s">
        <v>124</v>
      </c>
      <c r="I8" s="14">
        <v>2</v>
      </c>
      <c r="J8" s="40">
        <f>I8*1.5</f>
        <v>3</v>
      </c>
      <c r="K8" s="197"/>
      <c r="L8" s="198"/>
      <c r="M8" s="188"/>
      <c r="N8" s="198"/>
      <c r="O8" s="199"/>
      <c r="P8" s="300"/>
      <c r="Q8" s="301"/>
      <c r="R8" s="302"/>
      <c r="S8" s="17"/>
      <c r="T8" s="545">
        <v>2</v>
      </c>
      <c r="U8" s="527">
        <v>1</v>
      </c>
      <c r="V8" s="127" t="s">
        <v>124</v>
      </c>
      <c r="W8" s="546">
        <v>2</v>
      </c>
      <c r="X8" s="547">
        <v>2</v>
      </c>
      <c r="Y8" s="527">
        <v>2</v>
      </c>
      <c r="Z8" s="128" t="s">
        <v>124</v>
      </c>
      <c r="AA8" s="548">
        <v>1</v>
      </c>
      <c r="AB8" s="549">
        <v>5</v>
      </c>
      <c r="AC8" s="12">
        <v>5</v>
      </c>
      <c r="AD8" s="127" t="s">
        <v>124</v>
      </c>
      <c r="AE8" s="10">
        <v>1</v>
      </c>
      <c r="AF8" s="12"/>
      <c r="AG8" s="12"/>
      <c r="AH8" s="550"/>
      <c r="AI8" s="551"/>
      <c r="AJ8" s="526"/>
      <c r="AK8" s="527"/>
      <c r="AL8" s="127"/>
      <c r="AM8" s="17"/>
      <c r="AN8" s="11"/>
      <c r="AO8" s="11"/>
      <c r="AP8" s="11"/>
      <c r="AQ8" s="11"/>
    </row>
    <row r="9" spans="1:43 16376:16376" ht="15.75" thickBot="1" x14ac:dyDescent="0.3">
      <c r="A9" s="354" t="s">
        <v>80</v>
      </c>
      <c r="B9" s="267" t="s">
        <v>166</v>
      </c>
      <c r="C9" s="267" t="s">
        <v>111</v>
      </c>
      <c r="D9" s="497" t="s">
        <v>112</v>
      </c>
      <c r="E9" s="49">
        <f>J9+S9+W9</f>
        <v>4.5</v>
      </c>
      <c r="F9" s="39">
        <v>2</v>
      </c>
      <c r="G9" s="14">
        <v>2</v>
      </c>
      <c r="H9" s="98" t="s">
        <v>124</v>
      </c>
      <c r="I9" s="14">
        <v>1</v>
      </c>
      <c r="J9" s="40">
        <f>I9*1.5</f>
        <v>1.5</v>
      </c>
      <c r="K9" s="197"/>
      <c r="L9" s="198"/>
      <c r="M9" s="188"/>
      <c r="N9" s="198"/>
      <c r="O9" s="199"/>
      <c r="P9" s="300">
        <v>2</v>
      </c>
      <c r="Q9" s="301"/>
      <c r="R9" s="302" t="s">
        <v>124</v>
      </c>
      <c r="S9" s="17">
        <v>1</v>
      </c>
      <c r="T9" s="552">
        <v>3</v>
      </c>
      <c r="U9" s="553">
        <v>2</v>
      </c>
      <c r="V9" s="127" t="s">
        <v>124</v>
      </c>
      <c r="W9" s="554">
        <v>2</v>
      </c>
      <c r="X9" s="525">
        <v>2</v>
      </c>
      <c r="Y9" s="553">
        <v>2</v>
      </c>
      <c r="Z9" s="127" t="s">
        <v>124</v>
      </c>
      <c r="AA9" s="555">
        <v>1</v>
      </c>
      <c r="AB9" s="549"/>
      <c r="AC9" s="12"/>
      <c r="AD9" s="309"/>
      <c r="AE9" s="10"/>
      <c r="AF9" s="12"/>
      <c r="AG9" s="12"/>
      <c r="AH9" s="391"/>
      <c r="AI9" s="551"/>
      <c r="AJ9" s="526"/>
      <c r="AK9" s="527"/>
      <c r="AL9" s="127"/>
      <c r="AM9" s="17"/>
      <c r="AN9" s="11"/>
      <c r="AO9" s="11"/>
      <c r="AP9" s="11"/>
      <c r="AQ9" s="11"/>
    </row>
    <row r="10" spans="1:43 16376:16376" x14ac:dyDescent="0.25">
      <c r="A10" s="266"/>
      <c r="B10" s="259" t="s">
        <v>16</v>
      </c>
      <c r="C10" s="259" t="s">
        <v>234</v>
      </c>
      <c r="D10" s="496" t="s">
        <v>240</v>
      </c>
      <c r="E10" s="37">
        <f>J10+O10+S10+W10+AA10+AE10+AI10+AM10+AQ10</f>
        <v>1</v>
      </c>
      <c r="F10" s="39"/>
      <c r="G10" s="14"/>
      <c r="H10" s="98"/>
      <c r="I10" s="14"/>
      <c r="J10" s="40"/>
      <c r="K10" s="197"/>
      <c r="L10" s="198"/>
      <c r="M10" s="188"/>
      <c r="N10" s="198"/>
      <c r="O10" s="199"/>
      <c r="P10" s="300"/>
      <c r="Q10" s="301"/>
      <c r="R10" s="302"/>
      <c r="S10" s="17"/>
      <c r="T10" s="545">
        <v>3</v>
      </c>
      <c r="U10" s="527">
        <v>3</v>
      </c>
      <c r="V10" s="127" t="s">
        <v>124</v>
      </c>
      <c r="W10" s="546">
        <v>1</v>
      </c>
      <c r="X10" s="525"/>
      <c r="Y10" s="553"/>
      <c r="Z10" s="309"/>
      <c r="AA10" s="555"/>
      <c r="AB10" s="549"/>
      <c r="AC10" s="12"/>
      <c r="AD10" s="127"/>
      <c r="AE10" s="10"/>
      <c r="AF10" s="12"/>
      <c r="AG10" s="12"/>
      <c r="AH10" s="550"/>
      <c r="AI10" s="551"/>
      <c r="AJ10" s="526"/>
      <c r="AK10" s="527"/>
      <c r="AL10" s="127"/>
      <c r="AM10" s="17"/>
      <c r="AN10" s="11"/>
      <c r="AO10" s="11"/>
      <c r="AP10" s="11"/>
      <c r="AQ10" s="11"/>
    </row>
    <row r="11" spans="1:43 16376:16376" ht="15.75" thickBot="1" x14ac:dyDescent="0.3">
      <c r="A11" s="154"/>
      <c r="B11" s="155"/>
      <c r="C11" s="156"/>
      <c r="D11" s="156"/>
      <c r="E11" s="157">
        <f>J11+O11+S11+W11+AA11+AE11+AI11+AM11+AQ11</f>
        <v>0</v>
      </c>
      <c r="F11" s="41"/>
      <c r="G11" s="42"/>
      <c r="H11" s="99"/>
      <c r="I11" s="42"/>
      <c r="J11" s="43"/>
      <c r="K11" s="200"/>
      <c r="L11" s="201"/>
      <c r="M11" s="205"/>
      <c r="N11" s="201"/>
      <c r="O11" s="202"/>
      <c r="P11" s="303"/>
      <c r="Q11" s="304"/>
      <c r="R11" s="305"/>
      <c r="S11" s="258"/>
      <c r="T11" s="556"/>
      <c r="U11" s="557"/>
      <c r="V11" s="227"/>
      <c r="W11" s="558"/>
      <c r="X11" s="528"/>
      <c r="Y11" s="559"/>
      <c r="Z11" s="227"/>
      <c r="AA11" s="560"/>
      <c r="AB11" s="561"/>
      <c r="AC11" s="562"/>
      <c r="AD11" s="227"/>
      <c r="AE11" s="563"/>
      <c r="AF11" s="562"/>
      <c r="AG11" s="562"/>
      <c r="AH11" s="564"/>
      <c r="AI11" s="565"/>
      <c r="AJ11" s="566"/>
      <c r="AK11" s="557"/>
      <c r="AL11" s="227"/>
      <c r="AM11" s="258"/>
      <c r="AN11" s="11"/>
      <c r="AO11" s="11"/>
      <c r="AP11" s="11"/>
      <c r="AQ11" s="11"/>
    </row>
  </sheetData>
  <sortState xmlns:xlrd2="http://schemas.microsoft.com/office/spreadsheetml/2017/richdata2" ref="A5:AB12">
    <sortCondition descending="1" ref="E5:E12"/>
  </sortState>
  <mergeCells count="28">
    <mergeCell ref="AK3:AM3"/>
    <mergeCell ref="AO3:AQ3"/>
    <mergeCell ref="U3:W3"/>
    <mergeCell ref="Y3:AA3"/>
    <mergeCell ref="AC3:AE3"/>
    <mergeCell ref="AJ1:AM1"/>
    <mergeCell ref="AN1:AQ1"/>
    <mergeCell ref="F2:J2"/>
    <mergeCell ref="K2:O2"/>
    <mergeCell ref="T2:W2"/>
    <mergeCell ref="X2:AA2"/>
    <mergeCell ref="AB2:AE2"/>
    <mergeCell ref="AF2:AI2"/>
    <mergeCell ref="AJ2:AM2"/>
    <mergeCell ref="AN2:AQ2"/>
    <mergeCell ref="F1:J1"/>
    <mergeCell ref="K1:O1"/>
    <mergeCell ref="T1:W1"/>
    <mergeCell ref="X1:AA1"/>
    <mergeCell ref="AB1:AE1"/>
    <mergeCell ref="A1:E3"/>
    <mergeCell ref="P1:S1"/>
    <mergeCell ref="P2:S2"/>
    <mergeCell ref="AF1:AI1"/>
    <mergeCell ref="AG3:AI3"/>
    <mergeCell ref="H3:J3"/>
    <mergeCell ref="M3:O3"/>
    <mergeCell ref="R3:S3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E23B-B8AE-4438-8023-B72DD7C20778}">
  <dimension ref="A1:BC17"/>
  <sheetViews>
    <sheetView zoomScale="95" zoomScaleNormal="9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O21" sqref="O21"/>
    </sheetView>
  </sheetViews>
  <sheetFormatPr defaultColWidth="23.5703125" defaultRowHeight="15" x14ac:dyDescent="0.25"/>
  <cols>
    <col min="1" max="1" width="4.140625" style="4" customWidth="1"/>
    <col min="2" max="2" width="26.7109375" bestFit="1" customWidth="1"/>
    <col min="3" max="3" width="31" bestFit="1" customWidth="1"/>
    <col min="4" max="4" width="29.5703125" customWidth="1"/>
    <col min="5" max="5" width="9.7109375" style="1" bestFit="1" customWidth="1"/>
    <col min="6" max="6" width="4.5703125" customWidth="1"/>
    <col min="7" max="7" width="4.140625" customWidth="1"/>
    <col min="8" max="8" width="7.5703125" bestFit="1" customWidth="1"/>
    <col min="9" max="9" width="4.140625" customWidth="1"/>
    <col min="10" max="10" width="5.7109375" bestFit="1" customWidth="1"/>
    <col min="11" max="11" width="3.28515625" style="84" customWidth="1"/>
    <col min="12" max="12" width="3.140625" style="84" customWidth="1"/>
    <col min="13" max="13" width="7.5703125" style="207" bestFit="1" customWidth="1"/>
    <col min="14" max="14" width="4" style="84" customWidth="1"/>
    <col min="15" max="15" width="5.7109375" style="84" bestFit="1" customWidth="1"/>
    <col min="16" max="16" width="3" style="2" customWidth="1"/>
    <col min="17" max="17" width="3.140625" style="2" customWidth="1"/>
    <col min="18" max="18" width="8" style="2" customWidth="1"/>
    <col min="19" max="19" width="4.28515625" style="2" customWidth="1"/>
    <col min="20" max="20" width="2.7109375" customWidth="1"/>
    <col min="21" max="21" width="3.28515625" customWidth="1"/>
    <col min="22" max="22" width="7.5703125" bestFit="1" customWidth="1"/>
    <col min="23" max="23" width="3" customWidth="1"/>
    <col min="24" max="24" width="3.5703125" customWidth="1"/>
    <col min="25" max="25" width="5.7109375" customWidth="1"/>
    <col min="26" max="26" width="7.5703125" bestFit="1" customWidth="1"/>
    <col min="27" max="27" width="3.28515625" customWidth="1"/>
    <col min="28" max="28" width="3.5703125" style="2" customWidth="1"/>
    <col min="29" max="29" width="3.7109375" style="2" customWidth="1"/>
    <col min="30" max="30" width="7.5703125" style="2" bestFit="1" customWidth="1"/>
    <col min="31" max="31" width="3.28515625" style="2" customWidth="1"/>
    <col min="32" max="32" width="2.28515625" customWidth="1"/>
    <col min="33" max="33" width="5.140625" customWidth="1"/>
    <col min="34" max="34" width="6.7109375" bestFit="1" customWidth="1"/>
    <col min="35" max="35" width="3.28515625" style="1" customWidth="1"/>
    <col min="36" max="36" width="2.28515625" customWidth="1"/>
    <col min="37" max="37" width="5.140625" customWidth="1"/>
    <col min="38" max="38" width="6.7109375" bestFit="1" customWidth="1"/>
    <col min="39" max="39" width="3.28515625" style="1" customWidth="1"/>
    <col min="40" max="40" width="5.7109375" style="1" hidden="1" customWidth="1"/>
    <col min="41" max="42" width="7.140625" style="1" hidden="1" customWidth="1"/>
    <col min="43" max="43" width="6.28515625" style="1" hidden="1" customWidth="1"/>
    <col min="44" max="44" width="2.7109375" customWidth="1"/>
    <col min="45" max="45" width="4.140625" customWidth="1"/>
    <col min="46" max="46" width="6.7109375" bestFit="1" customWidth="1"/>
    <col min="47" max="47" width="3.42578125" customWidth="1"/>
    <col min="48" max="48" width="8.5703125" hidden="1" customWidth="1"/>
    <col min="49" max="50" width="4.140625" hidden="1" customWidth="1"/>
    <col min="51" max="51" width="5.7109375" hidden="1" customWidth="1"/>
    <col min="52" max="52" width="2.42578125" customWidth="1"/>
    <col min="53" max="53" width="4" customWidth="1"/>
    <col min="54" max="54" width="7.5703125" bestFit="1" customWidth="1"/>
    <col min="55" max="55" width="2.28515625" customWidth="1"/>
  </cols>
  <sheetData>
    <row r="1" spans="1:55" x14ac:dyDescent="0.25">
      <c r="A1" s="632" t="s">
        <v>68</v>
      </c>
      <c r="B1" s="633"/>
      <c r="C1" s="633"/>
      <c r="D1" s="633"/>
      <c r="E1" s="647"/>
      <c r="F1" s="589" t="s">
        <v>0</v>
      </c>
      <c r="G1" s="590"/>
      <c r="H1" s="590"/>
      <c r="I1" s="590"/>
      <c r="J1" s="591"/>
      <c r="K1" s="583" t="s">
        <v>145</v>
      </c>
      <c r="L1" s="584"/>
      <c r="M1" s="584"/>
      <c r="N1" s="584"/>
      <c r="O1" s="585"/>
      <c r="P1" s="567" t="s">
        <v>109</v>
      </c>
      <c r="Q1" s="568"/>
      <c r="R1" s="568"/>
      <c r="S1" s="569"/>
      <c r="T1" s="581" t="s">
        <v>1</v>
      </c>
      <c r="U1" s="568"/>
      <c r="V1" s="568"/>
      <c r="W1" s="582"/>
      <c r="X1" s="586" t="s">
        <v>1</v>
      </c>
      <c r="Y1" s="587"/>
      <c r="Z1" s="587"/>
      <c r="AA1" s="588"/>
      <c r="AB1" s="586" t="s">
        <v>205</v>
      </c>
      <c r="AC1" s="587"/>
      <c r="AD1" s="587"/>
      <c r="AE1" s="588"/>
      <c r="AF1" s="581" t="s">
        <v>20</v>
      </c>
      <c r="AG1" s="568"/>
      <c r="AH1" s="568"/>
      <c r="AI1" s="582"/>
      <c r="AJ1" s="567" t="s">
        <v>90</v>
      </c>
      <c r="AK1" s="568"/>
      <c r="AL1" s="568"/>
      <c r="AM1" s="569"/>
      <c r="AN1" s="567" t="s">
        <v>21</v>
      </c>
      <c r="AO1" s="568"/>
      <c r="AP1" s="568"/>
      <c r="AQ1" s="569"/>
      <c r="AR1" s="567" t="s">
        <v>133</v>
      </c>
      <c r="AS1" s="568"/>
      <c r="AT1" s="568"/>
      <c r="AU1" s="569"/>
      <c r="AV1" s="567" t="s">
        <v>90</v>
      </c>
      <c r="AW1" s="568"/>
      <c r="AX1" s="568"/>
      <c r="AY1" s="569"/>
      <c r="AZ1" s="567" t="s">
        <v>189</v>
      </c>
      <c r="BA1" s="568"/>
      <c r="BB1" s="568"/>
      <c r="BC1" s="569"/>
    </row>
    <row r="2" spans="1:55" x14ac:dyDescent="0.25">
      <c r="A2" s="635"/>
      <c r="B2" s="636"/>
      <c r="C2" s="636"/>
      <c r="D2" s="636"/>
      <c r="E2" s="648"/>
      <c r="F2" s="620" t="s">
        <v>138</v>
      </c>
      <c r="G2" s="621"/>
      <c r="H2" s="621"/>
      <c r="I2" s="621"/>
      <c r="J2" s="622"/>
      <c r="K2" s="623" t="s">
        <v>140</v>
      </c>
      <c r="L2" s="624"/>
      <c r="M2" s="624"/>
      <c r="N2" s="624"/>
      <c r="O2" s="625"/>
      <c r="P2" s="605" t="s">
        <v>233</v>
      </c>
      <c r="Q2" s="606"/>
      <c r="R2" s="606"/>
      <c r="S2" s="607"/>
      <c r="T2" s="626" t="s">
        <v>132</v>
      </c>
      <c r="U2" s="606"/>
      <c r="V2" s="606"/>
      <c r="W2" s="627"/>
      <c r="X2" s="642" t="s">
        <v>137</v>
      </c>
      <c r="Y2" s="643"/>
      <c r="Z2" s="643"/>
      <c r="AA2" s="644"/>
      <c r="AB2" s="642" t="s">
        <v>217</v>
      </c>
      <c r="AC2" s="643"/>
      <c r="AD2" s="643"/>
      <c r="AE2" s="644"/>
      <c r="AF2" s="645" t="s">
        <v>138</v>
      </c>
      <c r="AG2" s="643"/>
      <c r="AH2" s="643"/>
      <c r="AI2" s="646"/>
      <c r="AJ2" s="642" t="s">
        <v>217</v>
      </c>
      <c r="AK2" s="643"/>
      <c r="AL2" s="643"/>
      <c r="AM2" s="644"/>
      <c r="AN2" s="605" t="s">
        <v>140</v>
      </c>
      <c r="AO2" s="606"/>
      <c r="AP2" s="606"/>
      <c r="AQ2" s="607"/>
      <c r="AR2" s="617" t="s">
        <v>140</v>
      </c>
      <c r="AS2" s="606"/>
      <c r="AT2" s="606"/>
      <c r="AU2" s="607"/>
      <c r="AV2" s="617" t="s">
        <v>113</v>
      </c>
      <c r="AW2" s="606"/>
      <c r="AX2" s="606"/>
      <c r="AY2" s="607"/>
      <c r="AZ2" s="605" t="s">
        <v>254</v>
      </c>
      <c r="BA2" s="606"/>
      <c r="BB2" s="606"/>
      <c r="BC2" s="607"/>
    </row>
    <row r="3" spans="1:55" ht="15.75" thickBot="1" x14ac:dyDescent="0.3">
      <c r="A3" s="635"/>
      <c r="B3" s="636"/>
      <c r="C3" s="636"/>
      <c r="D3" s="636"/>
      <c r="E3" s="648"/>
      <c r="F3" s="38" t="s">
        <v>2</v>
      </c>
      <c r="G3" s="658" t="s">
        <v>131</v>
      </c>
      <c r="H3" s="658"/>
      <c r="I3" s="658"/>
      <c r="J3" s="659"/>
      <c r="K3" s="190" t="s">
        <v>2</v>
      </c>
      <c r="L3" s="660" t="s">
        <v>237</v>
      </c>
      <c r="M3" s="660"/>
      <c r="N3" s="660"/>
      <c r="O3" s="661"/>
      <c r="P3" s="29" t="s">
        <v>2</v>
      </c>
      <c r="Q3" s="577" t="s">
        <v>203</v>
      </c>
      <c r="R3" s="577"/>
      <c r="S3" s="578"/>
      <c r="T3" s="456" t="s">
        <v>2</v>
      </c>
      <c r="U3" s="577" t="s">
        <v>142</v>
      </c>
      <c r="V3" s="577"/>
      <c r="W3" s="602"/>
      <c r="X3" s="457" t="s">
        <v>2</v>
      </c>
      <c r="Y3" s="603" t="s">
        <v>143</v>
      </c>
      <c r="Z3" s="603"/>
      <c r="AA3" s="604"/>
      <c r="AB3" s="457" t="s">
        <v>2</v>
      </c>
      <c r="AC3" s="603" t="s">
        <v>206</v>
      </c>
      <c r="AD3" s="603"/>
      <c r="AE3" s="604"/>
      <c r="AF3" s="456" t="s">
        <v>2</v>
      </c>
      <c r="AG3" s="603" t="s">
        <v>139</v>
      </c>
      <c r="AH3" s="603"/>
      <c r="AI3" s="608"/>
      <c r="AJ3" s="488" t="s">
        <v>2</v>
      </c>
      <c r="AK3" s="662"/>
      <c r="AL3" s="662"/>
      <c r="AM3" s="663"/>
      <c r="AN3" s="29" t="s">
        <v>2</v>
      </c>
      <c r="AO3" s="577"/>
      <c r="AP3" s="577"/>
      <c r="AQ3" s="578"/>
      <c r="AR3" s="29" t="s">
        <v>2</v>
      </c>
      <c r="AS3" s="577" t="s">
        <v>131</v>
      </c>
      <c r="AT3" s="577"/>
      <c r="AU3" s="578"/>
      <c r="AV3" s="29" t="s">
        <v>2</v>
      </c>
      <c r="AW3" s="577" t="s">
        <v>108</v>
      </c>
      <c r="AX3" s="577"/>
      <c r="AY3" s="578"/>
      <c r="AZ3" s="29" t="s">
        <v>2</v>
      </c>
      <c r="BA3" s="577" t="s">
        <v>190</v>
      </c>
      <c r="BB3" s="577"/>
      <c r="BC3" s="578"/>
    </row>
    <row r="4" spans="1:55" ht="21.75" customHeight="1" thickBot="1" x14ac:dyDescent="0.3">
      <c r="A4" s="44" t="s">
        <v>3</v>
      </c>
      <c r="B4" s="35" t="s">
        <v>4</v>
      </c>
      <c r="C4" s="35" t="s">
        <v>5</v>
      </c>
      <c r="D4" s="35" t="s">
        <v>6</v>
      </c>
      <c r="E4" s="122" t="s">
        <v>7</v>
      </c>
      <c r="F4" s="22" t="s">
        <v>116</v>
      </c>
      <c r="G4" s="23" t="s">
        <v>8</v>
      </c>
      <c r="H4" s="23" t="s">
        <v>22</v>
      </c>
      <c r="I4" s="23">
        <v>1.5</v>
      </c>
      <c r="J4" s="24" t="s">
        <v>9</v>
      </c>
      <c r="K4" s="191" t="s">
        <v>116</v>
      </c>
      <c r="L4" s="192" t="s">
        <v>8</v>
      </c>
      <c r="M4" s="208" t="s">
        <v>22</v>
      </c>
      <c r="N4" s="192">
        <v>1.25</v>
      </c>
      <c r="O4" s="193" t="s">
        <v>9</v>
      </c>
      <c r="P4" s="31" t="s">
        <v>116</v>
      </c>
      <c r="Q4" s="23" t="s">
        <v>8</v>
      </c>
      <c r="R4" s="23" t="s">
        <v>22</v>
      </c>
      <c r="S4" s="24" t="s">
        <v>9</v>
      </c>
      <c r="T4" s="22" t="s">
        <v>116</v>
      </c>
      <c r="U4" s="23" t="s">
        <v>8</v>
      </c>
      <c r="V4" s="23" t="s">
        <v>22</v>
      </c>
      <c r="W4" s="24" t="s">
        <v>9</v>
      </c>
      <c r="X4" s="22" t="s">
        <v>116</v>
      </c>
      <c r="Y4" s="23" t="s">
        <v>8</v>
      </c>
      <c r="Z4" s="23" t="s">
        <v>22</v>
      </c>
      <c r="AA4" s="24" t="s">
        <v>9</v>
      </c>
      <c r="AB4" s="22" t="s">
        <v>116</v>
      </c>
      <c r="AC4" s="23" t="s">
        <v>8</v>
      </c>
      <c r="AD4" s="23" t="s">
        <v>22</v>
      </c>
      <c r="AE4" s="24" t="s">
        <v>9</v>
      </c>
      <c r="AF4" s="22" t="s">
        <v>116</v>
      </c>
      <c r="AG4" s="25" t="s">
        <v>8</v>
      </c>
      <c r="AH4" s="25" t="s">
        <v>22</v>
      </c>
      <c r="AI4" s="26" t="s">
        <v>9</v>
      </c>
      <c r="AJ4" s="342" t="s">
        <v>116</v>
      </c>
      <c r="AK4" s="343" t="s">
        <v>8</v>
      </c>
      <c r="AL4" s="343" t="s">
        <v>22</v>
      </c>
      <c r="AM4" s="344" t="s">
        <v>9</v>
      </c>
      <c r="AN4" s="22" t="s">
        <v>116</v>
      </c>
      <c r="AO4" s="25" t="s">
        <v>8</v>
      </c>
      <c r="AP4" s="25" t="s">
        <v>22</v>
      </c>
      <c r="AQ4" s="26" t="s">
        <v>9</v>
      </c>
      <c r="AR4" s="22" t="s">
        <v>116</v>
      </c>
      <c r="AS4" s="25" t="s">
        <v>8</v>
      </c>
      <c r="AT4" s="25" t="s">
        <v>22</v>
      </c>
      <c r="AU4" s="26" t="s">
        <v>9</v>
      </c>
      <c r="AV4" s="22" t="s">
        <v>116</v>
      </c>
      <c r="AW4" s="25" t="s">
        <v>8</v>
      </c>
      <c r="AX4" s="25" t="s">
        <v>22</v>
      </c>
      <c r="AY4" s="27" t="s">
        <v>9</v>
      </c>
      <c r="AZ4" s="175" t="s">
        <v>116</v>
      </c>
      <c r="BA4" s="176" t="s">
        <v>8</v>
      </c>
      <c r="BB4" s="176" t="s">
        <v>22</v>
      </c>
      <c r="BC4" s="177" t="s">
        <v>9</v>
      </c>
    </row>
    <row r="5" spans="1:55" s="524" customFormat="1" ht="13.5" customHeight="1" x14ac:dyDescent="0.25">
      <c r="A5" s="523">
        <v>1</v>
      </c>
      <c r="B5" s="178" t="s">
        <v>157</v>
      </c>
      <c r="C5" s="178" t="s">
        <v>241</v>
      </c>
      <c r="D5" s="179" t="s">
        <v>222</v>
      </c>
      <c r="E5" s="37">
        <f>J5+O5+AM5</f>
        <v>22.5</v>
      </c>
      <c r="F5" s="123">
        <v>4</v>
      </c>
      <c r="G5" s="124" t="s">
        <v>191</v>
      </c>
      <c r="H5" s="102" t="s">
        <v>82</v>
      </c>
      <c r="I5" s="124">
        <v>4</v>
      </c>
      <c r="J5" s="115">
        <f>I5*I$4</f>
        <v>6</v>
      </c>
      <c r="K5" s="217">
        <v>6</v>
      </c>
      <c r="L5" s="218" t="s">
        <v>191</v>
      </c>
      <c r="M5" s="209" t="s">
        <v>81</v>
      </c>
      <c r="N5" s="218">
        <v>6</v>
      </c>
      <c r="O5" s="194">
        <f>N5*N$4</f>
        <v>7.5</v>
      </c>
      <c r="P5" s="516">
        <v>2</v>
      </c>
      <c r="Q5" s="490">
        <v>2</v>
      </c>
      <c r="R5" s="317" t="s">
        <v>83</v>
      </c>
      <c r="S5" s="379">
        <v>1</v>
      </c>
      <c r="T5" s="467"/>
      <c r="U5" s="376"/>
      <c r="V5" s="468"/>
      <c r="W5" s="380"/>
      <c r="X5" s="489">
        <v>2</v>
      </c>
      <c r="Y5" s="490" t="s">
        <v>194</v>
      </c>
      <c r="Z5" s="317" t="s">
        <v>81</v>
      </c>
      <c r="AA5" s="374">
        <v>1</v>
      </c>
      <c r="AB5" s="489">
        <v>1</v>
      </c>
      <c r="AC5" s="490">
        <v>1</v>
      </c>
      <c r="AD5" s="317" t="s">
        <v>83</v>
      </c>
      <c r="AE5" s="374">
        <v>1</v>
      </c>
      <c r="AF5" s="378">
        <v>3</v>
      </c>
      <c r="AG5" s="376" t="s">
        <v>192</v>
      </c>
      <c r="AH5" s="468" t="s">
        <v>82</v>
      </c>
      <c r="AI5" s="379">
        <f>1</f>
        <v>1</v>
      </c>
      <c r="AJ5" s="378">
        <v>11</v>
      </c>
      <c r="AK5" s="376">
        <v>3</v>
      </c>
      <c r="AL5" s="517" t="s">
        <v>83</v>
      </c>
      <c r="AM5" s="379">
        <v>9</v>
      </c>
      <c r="AN5" s="491"/>
      <c r="AO5" s="491"/>
      <c r="AP5" s="491"/>
      <c r="AQ5" s="491"/>
      <c r="AR5" s="378"/>
      <c r="AS5" s="376"/>
      <c r="AT5" s="317"/>
      <c r="AU5" s="379"/>
      <c r="AV5" s="378"/>
      <c r="AW5" s="376"/>
      <c r="AX5" s="468"/>
      <c r="AY5" s="379"/>
      <c r="AZ5" s="518"/>
      <c r="BA5" s="468"/>
      <c r="BB5" s="468"/>
      <c r="BC5" s="379"/>
    </row>
    <row r="6" spans="1:55" s="524" customFormat="1" ht="13.5" customHeight="1" x14ac:dyDescent="0.25">
      <c r="A6" s="85" t="s">
        <v>88</v>
      </c>
      <c r="B6" s="347" t="s">
        <v>156</v>
      </c>
      <c r="C6" s="16" t="s">
        <v>228</v>
      </c>
      <c r="D6" s="16" t="s">
        <v>10</v>
      </c>
      <c r="E6" s="46">
        <f>J6+O6+W6</f>
        <v>12.25</v>
      </c>
      <c r="F6" s="103">
        <v>2</v>
      </c>
      <c r="G6" s="105" t="s">
        <v>191</v>
      </c>
      <c r="H6" s="98" t="s">
        <v>83</v>
      </c>
      <c r="I6" s="105">
        <v>2</v>
      </c>
      <c r="J6" s="106">
        <f>I6*I$4</f>
        <v>3</v>
      </c>
      <c r="K6" s="219">
        <v>6</v>
      </c>
      <c r="L6" s="188" t="s">
        <v>194</v>
      </c>
      <c r="M6" s="210" t="s">
        <v>83</v>
      </c>
      <c r="N6" s="188">
        <v>5</v>
      </c>
      <c r="O6" s="189">
        <f>N6*N$4</f>
        <v>6.25</v>
      </c>
      <c r="P6" s="393"/>
      <c r="Q6" s="337"/>
      <c r="R6" s="309"/>
      <c r="S6" s="310"/>
      <c r="T6" s="126">
        <v>3</v>
      </c>
      <c r="U6" s="337" t="s">
        <v>191</v>
      </c>
      <c r="V6" s="309" t="s">
        <v>82</v>
      </c>
      <c r="W6" s="413">
        <v>3</v>
      </c>
      <c r="X6" s="126">
        <v>1</v>
      </c>
      <c r="Y6" s="337" t="s">
        <v>191</v>
      </c>
      <c r="Z6" s="309" t="s">
        <v>83</v>
      </c>
      <c r="AA6" s="413">
        <v>1</v>
      </c>
      <c r="AB6" s="126"/>
      <c r="AC6" s="337"/>
      <c r="AD6" s="309"/>
      <c r="AE6" s="413"/>
      <c r="AF6" s="307">
        <v>5</v>
      </c>
      <c r="AG6" s="308" t="s">
        <v>195</v>
      </c>
      <c r="AH6" s="472" t="s">
        <v>81</v>
      </c>
      <c r="AI6" s="310">
        <v>2</v>
      </c>
      <c r="AJ6" s="307"/>
      <c r="AK6" s="308"/>
      <c r="AL6" s="472"/>
      <c r="AM6" s="310"/>
      <c r="AN6" s="492"/>
      <c r="AO6" s="492"/>
      <c r="AP6" s="492"/>
      <c r="AQ6" s="492"/>
      <c r="AR6" s="307"/>
      <c r="AS6" s="308"/>
      <c r="AT6" s="309"/>
      <c r="AU6" s="310"/>
      <c r="AV6" s="307"/>
      <c r="AW6" s="308"/>
      <c r="AX6" s="472"/>
      <c r="AY6" s="310"/>
      <c r="AZ6" s="519"/>
      <c r="BA6" s="472"/>
      <c r="BB6" s="472"/>
      <c r="BC6" s="310"/>
    </row>
    <row r="7" spans="1:55" s="524" customFormat="1" ht="13.5" customHeight="1" x14ac:dyDescent="0.25">
      <c r="A7" s="85" t="s">
        <v>87</v>
      </c>
      <c r="B7" s="346" t="s">
        <v>161</v>
      </c>
      <c r="C7" s="347" t="s">
        <v>14</v>
      </c>
      <c r="D7" s="347" t="s">
        <v>14</v>
      </c>
      <c r="E7" s="36">
        <f>J7+O7+S7+W7+AA7+AM7+AQ7+AU7+BC7</f>
        <v>11</v>
      </c>
      <c r="F7" s="103"/>
      <c r="G7" s="105"/>
      <c r="H7" s="98"/>
      <c r="I7" s="105"/>
      <c r="J7" s="106"/>
      <c r="K7" s="220"/>
      <c r="L7" s="221"/>
      <c r="M7" s="180"/>
      <c r="N7" s="221"/>
      <c r="O7" s="107"/>
      <c r="P7" s="393"/>
      <c r="Q7" s="337"/>
      <c r="R7" s="309"/>
      <c r="S7" s="310"/>
      <c r="T7" s="126">
        <v>8</v>
      </c>
      <c r="U7" s="337" t="s">
        <v>191</v>
      </c>
      <c r="V7" s="309" t="s">
        <v>83</v>
      </c>
      <c r="W7" s="413">
        <v>8</v>
      </c>
      <c r="X7" s="307"/>
      <c r="Y7" s="308"/>
      <c r="Z7" s="309"/>
      <c r="AA7" s="310"/>
      <c r="AB7" s="307"/>
      <c r="AC7" s="308"/>
      <c r="AD7" s="309"/>
      <c r="AE7" s="310"/>
      <c r="AF7" s="307"/>
      <c r="AG7" s="308"/>
      <c r="AH7" s="309"/>
      <c r="AI7" s="310"/>
      <c r="AJ7" s="307"/>
      <c r="AK7" s="308"/>
      <c r="AL7" s="309"/>
      <c r="AM7" s="310"/>
      <c r="AN7" s="492"/>
      <c r="AO7" s="492"/>
      <c r="AP7" s="492"/>
      <c r="AQ7" s="492"/>
      <c r="AR7" s="307"/>
      <c r="AS7" s="308"/>
      <c r="AT7" s="309"/>
      <c r="AU7" s="310"/>
      <c r="AV7" s="307"/>
      <c r="AW7" s="308"/>
      <c r="AX7" s="472"/>
      <c r="AY7" s="310"/>
      <c r="AZ7" s="519">
        <v>3</v>
      </c>
      <c r="BA7" s="472" t="s">
        <v>191</v>
      </c>
      <c r="BB7" s="472" t="s">
        <v>83</v>
      </c>
      <c r="BC7" s="310">
        <v>3</v>
      </c>
    </row>
    <row r="8" spans="1:55" s="524" customFormat="1" ht="13.5" customHeight="1" x14ac:dyDescent="0.25">
      <c r="A8" s="525">
        <v>4</v>
      </c>
      <c r="B8" s="60" t="s">
        <v>155</v>
      </c>
      <c r="C8" s="47" t="s">
        <v>242</v>
      </c>
      <c r="D8" s="45" t="s">
        <v>14</v>
      </c>
      <c r="E8" s="46">
        <f>S8+AA8+O8</f>
        <v>9.5</v>
      </c>
      <c r="F8" s="103"/>
      <c r="G8" s="105"/>
      <c r="H8" s="98"/>
      <c r="I8" s="105"/>
      <c r="J8" s="106"/>
      <c r="K8" s="219">
        <v>2</v>
      </c>
      <c r="L8" s="188" t="s">
        <v>191</v>
      </c>
      <c r="M8" s="210" t="s">
        <v>82</v>
      </c>
      <c r="N8" s="188">
        <v>2</v>
      </c>
      <c r="O8" s="189">
        <f>N8*N$4</f>
        <v>2.5</v>
      </c>
      <c r="P8" s="393">
        <v>4</v>
      </c>
      <c r="Q8" s="337">
        <v>1</v>
      </c>
      <c r="R8" s="309" t="s">
        <v>81</v>
      </c>
      <c r="S8" s="310">
        <v>4</v>
      </c>
      <c r="T8" s="126"/>
      <c r="U8" s="337"/>
      <c r="V8" s="309"/>
      <c r="W8" s="413"/>
      <c r="X8" s="126">
        <v>4</v>
      </c>
      <c r="Y8" s="337" t="s">
        <v>194</v>
      </c>
      <c r="Z8" s="309" t="s">
        <v>82</v>
      </c>
      <c r="AA8" s="413">
        <v>3</v>
      </c>
      <c r="AB8" s="126">
        <v>3</v>
      </c>
      <c r="AC8" s="337">
        <v>3</v>
      </c>
      <c r="AD8" s="309" t="s">
        <v>81</v>
      </c>
      <c r="AE8" s="413">
        <v>1</v>
      </c>
      <c r="AF8" s="307"/>
      <c r="AG8" s="308"/>
      <c r="AH8" s="493"/>
      <c r="AI8" s="310"/>
      <c r="AJ8" s="307"/>
      <c r="AK8" s="308"/>
      <c r="AL8" s="493"/>
      <c r="AM8" s="310"/>
      <c r="AN8" s="492"/>
      <c r="AO8" s="492"/>
      <c r="AP8" s="492"/>
      <c r="AQ8" s="492"/>
      <c r="AR8" s="307"/>
      <c r="AS8" s="308"/>
      <c r="AT8" s="309"/>
      <c r="AU8" s="310"/>
      <c r="AV8" s="307"/>
      <c r="AW8" s="308"/>
      <c r="AX8" s="472"/>
      <c r="AY8" s="310"/>
      <c r="AZ8" s="519"/>
      <c r="BA8" s="472"/>
      <c r="BB8" s="472"/>
      <c r="BC8" s="310"/>
    </row>
    <row r="9" spans="1:55" s="524" customFormat="1" ht="13.5" customHeight="1" thickBot="1" x14ac:dyDescent="0.3">
      <c r="A9" s="528">
        <v>5</v>
      </c>
      <c r="B9" s="533" t="s">
        <v>193</v>
      </c>
      <c r="C9" s="534" t="s">
        <v>244</v>
      </c>
      <c r="D9" s="535" t="s">
        <v>222</v>
      </c>
      <c r="E9" s="49">
        <f>J9+AA9+AI9</f>
        <v>9.5</v>
      </c>
      <c r="F9" s="103">
        <v>4</v>
      </c>
      <c r="G9" s="105" t="s">
        <v>194</v>
      </c>
      <c r="H9" s="98" t="s">
        <v>82</v>
      </c>
      <c r="I9" s="105">
        <v>3</v>
      </c>
      <c r="J9" s="106">
        <f>I9*I$4</f>
        <v>4.5</v>
      </c>
      <c r="K9" s="220"/>
      <c r="L9" s="221"/>
      <c r="M9" s="180"/>
      <c r="N9" s="221"/>
      <c r="O9" s="107"/>
      <c r="P9" s="393"/>
      <c r="Q9" s="337"/>
      <c r="R9" s="309"/>
      <c r="S9" s="310"/>
      <c r="T9" s="126"/>
      <c r="U9" s="337"/>
      <c r="V9" s="309"/>
      <c r="W9" s="413"/>
      <c r="X9" s="126">
        <v>2</v>
      </c>
      <c r="Y9" s="337" t="s">
        <v>191</v>
      </c>
      <c r="Z9" s="493" t="s">
        <v>81</v>
      </c>
      <c r="AA9" s="413">
        <v>2</v>
      </c>
      <c r="AB9" s="126"/>
      <c r="AC9" s="337"/>
      <c r="AD9" s="493"/>
      <c r="AE9" s="413"/>
      <c r="AF9" s="307">
        <v>3</v>
      </c>
      <c r="AG9" s="308" t="s">
        <v>191</v>
      </c>
      <c r="AH9" s="309" t="s">
        <v>82</v>
      </c>
      <c r="AI9" s="310">
        <v>3</v>
      </c>
      <c r="AJ9" s="307"/>
      <c r="AK9" s="308"/>
      <c r="AL9" s="309"/>
      <c r="AM9" s="310"/>
      <c r="AN9" s="492"/>
      <c r="AO9" s="492"/>
      <c r="AP9" s="492"/>
      <c r="AQ9" s="492"/>
      <c r="AR9" s="307"/>
      <c r="AS9" s="308"/>
      <c r="AT9" s="309"/>
      <c r="AU9" s="310"/>
      <c r="AV9" s="307"/>
      <c r="AW9" s="308"/>
      <c r="AX9" s="472"/>
      <c r="AY9" s="310"/>
      <c r="AZ9" s="519"/>
      <c r="BA9" s="472"/>
      <c r="BB9" s="472"/>
      <c r="BC9" s="310"/>
    </row>
    <row r="10" spans="1:55" s="524" customFormat="1" ht="13.5" customHeight="1" x14ac:dyDescent="0.25">
      <c r="A10" s="529"/>
      <c r="B10" s="259" t="s">
        <v>163</v>
      </c>
      <c r="C10" s="259" t="s">
        <v>48</v>
      </c>
      <c r="D10" s="259" t="s">
        <v>123</v>
      </c>
      <c r="E10" s="279">
        <f>J10+O10+S10+W10+AA10+AM10+AQ10+AU10</f>
        <v>9.25</v>
      </c>
      <c r="F10" s="103"/>
      <c r="G10" s="105"/>
      <c r="H10" s="98"/>
      <c r="I10" s="105"/>
      <c r="J10" s="106"/>
      <c r="K10" s="219">
        <v>2</v>
      </c>
      <c r="L10" s="188" t="s">
        <v>194</v>
      </c>
      <c r="M10" s="210" t="s">
        <v>82</v>
      </c>
      <c r="N10" s="188">
        <v>1</v>
      </c>
      <c r="O10" s="189">
        <f>N10*N$4</f>
        <v>1.25</v>
      </c>
      <c r="P10" s="393">
        <v>7</v>
      </c>
      <c r="Q10" s="337">
        <v>2</v>
      </c>
      <c r="R10" s="309" t="s">
        <v>81</v>
      </c>
      <c r="S10" s="310">
        <v>6</v>
      </c>
      <c r="T10" s="126"/>
      <c r="U10" s="337"/>
      <c r="V10" s="309"/>
      <c r="W10" s="413"/>
      <c r="X10" s="126">
        <v>5</v>
      </c>
      <c r="Y10" s="337" t="s">
        <v>195</v>
      </c>
      <c r="Z10" s="472" t="s">
        <v>82</v>
      </c>
      <c r="AA10" s="413">
        <v>2</v>
      </c>
      <c r="AB10" s="126"/>
      <c r="AC10" s="337"/>
      <c r="AD10" s="472"/>
      <c r="AE10" s="413"/>
      <c r="AF10" s="307"/>
      <c r="AG10" s="308"/>
      <c r="AH10" s="309"/>
      <c r="AI10" s="310"/>
      <c r="AJ10" s="307"/>
      <c r="AK10" s="308"/>
      <c r="AL10" s="309"/>
      <c r="AM10" s="310"/>
      <c r="AN10" s="492"/>
      <c r="AO10" s="492"/>
      <c r="AP10" s="492"/>
      <c r="AQ10" s="492"/>
      <c r="AR10" s="307"/>
      <c r="AS10" s="308"/>
      <c r="AT10" s="309"/>
      <c r="AU10" s="310"/>
      <c r="AV10" s="307"/>
      <c r="AW10" s="308"/>
      <c r="AX10" s="472"/>
      <c r="AY10" s="310"/>
      <c r="AZ10" s="519"/>
      <c r="BA10" s="472"/>
      <c r="BB10" s="472"/>
      <c r="BC10" s="310"/>
    </row>
    <row r="11" spans="1:55" s="524" customFormat="1" ht="13.5" customHeight="1" x14ac:dyDescent="0.25">
      <c r="A11" s="67"/>
      <c r="B11" s="348" t="s">
        <v>154</v>
      </c>
      <c r="C11" s="259" t="s">
        <v>238</v>
      </c>
      <c r="D11" s="498" t="s">
        <v>14</v>
      </c>
      <c r="E11" s="37">
        <f>AE11+AA11+AU11</f>
        <v>9</v>
      </c>
      <c r="F11" s="103"/>
      <c r="G11" s="105"/>
      <c r="H11" s="98"/>
      <c r="I11" s="105"/>
      <c r="J11" s="106"/>
      <c r="K11" s="220"/>
      <c r="L11" s="221"/>
      <c r="M11" s="180"/>
      <c r="N11" s="221"/>
      <c r="O11" s="107"/>
      <c r="P11" s="393">
        <v>4</v>
      </c>
      <c r="Q11" s="337">
        <v>3</v>
      </c>
      <c r="R11" s="309" t="s">
        <v>81</v>
      </c>
      <c r="S11" s="310">
        <v>2</v>
      </c>
      <c r="T11" s="386"/>
      <c r="U11" s="308"/>
      <c r="V11" s="472"/>
      <c r="W11" s="387"/>
      <c r="X11" s="386">
        <v>4</v>
      </c>
      <c r="Y11" s="308" t="s">
        <v>191</v>
      </c>
      <c r="Z11" s="128" t="s">
        <v>82</v>
      </c>
      <c r="AA11" s="387">
        <v>4</v>
      </c>
      <c r="AB11" s="386">
        <v>3</v>
      </c>
      <c r="AC11" s="308">
        <v>1</v>
      </c>
      <c r="AD11" s="128" t="s">
        <v>81</v>
      </c>
      <c r="AE11" s="387">
        <v>3</v>
      </c>
      <c r="AF11" s="307"/>
      <c r="AG11" s="308"/>
      <c r="AH11" s="493"/>
      <c r="AI11" s="310"/>
      <c r="AJ11" s="307"/>
      <c r="AK11" s="308"/>
      <c r="AL11" s="493"/>
      <c r="AM11" s="310"/>
      <c r="AN11" s="492"/>
      <c r="AO11" s="492"/>
      <c r="AP11" s="492"/>
      <c r="AQ11" s="492"/>
      <c r="AR11" s="307">
        <v>2</v>
      </c>
      <c r="AS11" s="308" t="s">
        <v>191</v>
      </c>
      <c r="AT11" s="309" t="s">
        <v>82</v>
      </c>
      <c r="AU11" s="310">
        <v>2</v>
      </c>
      <c r="AV11" s="307"/>
      <c r="AW11" s="308"/>
      <c r="AX11" s="472"/>
      <c r="AY11" s="310"/>
      <c r="AZ11" s="519"/>
      <c r="BA11" s="472"/>
      <c r="BB11" s="472"/>
      <c r="BC11" s="310"/>
    </row>
    <row r="12" spans="1:55" s="524" customFormat="1" ht="13.5" customHeight="1" x14ac:dyDescent="0.25">
      <c r="A12" s="100"/>
      <c r="B12" s="336" t="s">
        <v>160</v>
      </c>
      <c r="C12" s="259" t="s">
        <v>226</v>
      </c>
      <c r="D12" s="274" t="s">
        <v>222</v>
      </c>
      <c r="E12" s="36">
        <f>J12+O12+S12+W12+AA12+AM12+AQ12+AU12</f>
        <v>6</v>
      </c>
      <c r="F12" s="103"/>
      <c r="G12" s="105"/>
      <c r="H12" s="98"/>
      <c r="I12" s="105"/>
      <c r="J12" s="106"/>
      <c r="K12" s="220"/>
      <c r="L12" s="221"/>
      <c r="M12" s="180"/>
      <c r="N12" s="221"/>
      <c r="O12" s="107"/>
      <c r="P12" s="393"/>
      <c r="Q12" s="337"/>
      <c r="R12" s="309"/>
      <c r="S12" s="310"/>
      <c r="T12" s="386">
        <v>8</v>
      </c>
      <c r="U12" s="308" t="s">
        <v>192</v>
      </c>
      <c r="V12" s="309" t="s">
        <v>83</v>
      </c>
      <c r="W12" s="387">
        <v>6</v>
      </c>
      <c r="X12" s="126"/>
      <c r="Y12" s="337"/>
      <c r="Z12" s="309"/>
      <c r="AA12" s="413"/>
      <c r="AB12" s="126"/>
      <c r="AC12" s="337"/>
      <c r="AD12" s="309"/>
      <c r="AE12" s="413"/>
      <c r="AF12" s="307"/>
      <c r="AG12" s="308"/>
      <c r="AH12" s="309"/>
      <c r="AI12" s="310"/>
      <c r="AJ12" s="307"/>
      <c r="AK12" s="308"/>
      <c r="AL12" s="309"/>
      <c r="AM12" s="310"/>
      <c r="AN12" s="492"/>
      <c r="AO12" s="492"/>
      <c r="AP12" s="492"/>
      <c r="AQ12" s="492"/>
      <c r="AR12" s="307"/>
      <c r="AS12" s="308"/>
      <c r="AT12" s="309"/>
      <c r="AU12" s="310"/>
      <c r="AV12" s="307"/>
      <c r="AW12" s="308"/>
      <c r="AX12" s="472"/>
      <c r="AY12" s="310"/>
      <c r="AZ12" s="519"/>
      <c r="BA12" s="472"/>
      <c r="BB12" s="472"/>
      <c r="BC12" s="310"/>
    </row>
    <row r="13" spans="1:55" s="524" customFormat="1" ht="13.5" customHeight="1" x14ac:dyDescent="0.25">
      <c r="A13" s="525"/>
      <c r="B13" s="335" t="s">
        <v>162</v>
      </c>
      <c r="C13" s="9" t="s">
        <v>227</v>
      </c>
      <c r="D13" s="13" t="s">
        <v>222</v>
      </c>
      <c r="E13" s="36">
        <f>J13+O13+S13+W13+AA13+AM13+AQ13+AU13</f>
        <v>5</v>
      </c>
      <c r="F13" s="103"/>
      <c r="G13" s="105"/>
      <c r="H13" s="98"/>
      <c r="I13" s="105"/>
      <c r="J13" s="106"/>
      <c r="K13" s="220"/>
      <c r="L13" s="221"/>
      <c r="M13" s="180"/>
      <c r="N13" s="221"/>
      <c r="O13" s="107"/>
      <c r="P13" s="393"/>
      <c r="Q13" s="337"/>
      <c r="R13" s="309"/>
      <c r="S13" s="310"/>
      <c r="T13" s="126">
        <v>8</v>
      </c>
      <c r="U13" s="337" t="s">
        <v>195</v>
      </c>
      <c r="V13" s="309" t="s">
        <v>83</v>
      </c>
      <c r="W13" s="413">
        <v>5</v>
      </c>
      <c r="X13" s="126"/>
      <c r="Y13" s="337"/>
      <c r="Z13" s="472"/>
      <c r="AA13" s="413"/>
      <c r="AB13" s="126"/>
      <c r="AC13" s="337"/>
      <c r="AD13" s="472"/>
      <c r="AE13" s="413"/>
      <c r="AF13" s="307"/>
      <c r="AG13" s="308"/>
      <c r="AH13" s="309"/>
      <c r="AI13" s="310"/>
      <c r="AJ13" s="307"/>
      <c r="AK13" s="308"/>
      <c r="AL13" s="309"/>
      <c r="AM13" s="310"/>
      <c r="AN13" s="492"/>
      <c r="AO13" s="492"/>
      <c r="AP13" s="492"/>
      <c r="AQ13" s="492"/>
      <c r="AR13" s="307"/>
      <c r="AS13" s="308"/>
      <c r="AT13" s="309"/>
      <c r="AU13" s="310"/>
      <c r="AV13" s="307"/>
      <c r="AW13" s="308"/>
      <c r="AX13" s="472"/>
      <c r="AY13" s="310"/>
      <c r="AZ13" s="519"/>
      <c r="BA13" s="472"/>
      <c r="BB13" s="472"/>
      <c r="BC13" s="310"/>
    </row>
    <row r="14" spans="1:55" s="524" customFormat="1" ht="13.5" customHeight="1" x14ac:dyDescent="0.25">
      <c r="A14" s="525"/>
      <c r="B14" s="6" t="s">
        <v>159</v>
      </c>
      <c r="C14" s="8" t="s">
        <v>224</v>
      </c>
      <c r="D14" s="9" t="s">
        <v>222</v>
      </c>
      <c r="E14" s="46">
        <f>J14+O14+S14+W14+AA14+AM14+AQ14+AU14</f>
        <v>4</v>
      </c>
      <c r="F14" s="103"/>
      <c r="G14" s="105"/>
      <c r="H14" s="98"/>
      <c r="I14" s="105"/>
      <c r="J14" s="106"/>
      <c r="K14" s="220"/>
      <c r="L14" s="221"/>
      <c r="M14" s="180"/>
      <c r="N14" s="221"/>
      <c r="O14" s="107"/>
      <c r="P14" s="393"/>
      <c r="Q14" s="337"/>
      <c r="R14" s="309"/>
      <c r="S14" s="310"/>
      <c r="T14" s="386">
        <v>5</v>
      </c>
      <c r="U14" s="308" t="s">
        <v>194</v>
      </c>
      <c r="V14" s="472" t="s">
        <v>83</v>
      </c>
      <c r="W14" s="387">
        <v>4</v>
      </c>
      <c r="X14" s="126"/>
      <c r="Y14" s="337"/>
      <c r="Z14" s="472"/>
      <c r="AA14" s="413"/>
      <c r="AB14" s="126"/>
      <c r="AC14" s="337"/>
      <c r="AD14" s="472"/>
      <c r="AE14" s="413"/>
      <c r="AF14" s="307"/>
      <c r="AG14" s="308"/>
      <c r="AH14" s="309"/>
      <c r="AI14" s="310"/>
      <c r="AJ14" s="307"/>
      <c r="AK14" s="308"/>
      <c r="AL14" s="309"/>
      <c r="AM14" s="310"/>
      <c r="AN14" s="492"/>
      <c r="AO14" s="492"/>
      <c r="AP14" s="492"/>
      <c r="AQ14" s="492"/>
      <c r="AR14" s="307"/>
      <c r="AS14" s="308"/>
      <c r="AT14" s="309"/>
      <c r="AU14" s="310"/>
      <c r="AV14" s="307"/>
      <c r="AW14" s="308"/>
      <c r="AX14" s="472"/>
      <c r="AY14" s="310"/>
      <c r="AZ14" s="519"/>
      <c r="BA14" s="472"/>
      <c r="BB14" s="472"/>
      <c r="BC14" s="310"/>
    </row>
    <row r="15" spans="1:55" s="524" customFormat="1" ht="13.5" customHeight="1" x14ac:dyDescent="0.25">
      <c r="A15" s="340"/>
      <c r="B15" s="530" t="s">
        <v>207</v>
      </c>
      <c r="C15" s="531" t="s">
        <v>53</v>
      </c>
      <c r="D15" s="532" t="s">
        <v>53</v>
      </c>
      <c r="E15" s="46">
        <f>J15+O15+S15+W15+AA15+AM15+AQ15+AU15+AE15</f>
        <v>3</v>
      </c>
      <c r="F15" s="275"/>
      <c r="G15" s="276"/>
      <c r="H15" s="277"/>
      <c r="I15" s="276"/>
      <c r="J15" s="278"/>
      <c r="K15" s="282"/>
      <c r="L15" s="284"/>
      <c r="M15" s="283"/>
      <c r="N15" s="284"/>
      <c r="O15" s="189"/>
      <c r="P15" s="520">
        <v>3</v>
      </c>
      <c r="Q15" s="428">
        <v>2</v>
      </c>
      <c r="R15" s="325" t="s">
        <v>82</v>
      </c>
      <c r="S15" s="433">
        <v>2</v>
      </c>
      <c r="T15" s="427"/>
      <c r="U15" s="428"/>
      <c r="V15" s="325"/>
      <c r="W15" s="478"/>
      <c r="X15" s="427"/>
      <c r="Y15" s="428"/>
      <c r="Z15" s="479"/>
      <c r="AA15" s="478"/>
      <c r="AB15" s="427">
        <v>1</v>
      </c>
      <c r="AC15" s="428">
        <v>1</v>
      </c>
      <c r="AD15" s="479" t="s">
        <v>82</v>
      </c>
      <c r="AE15" s="478">
        <v>1</v>
      </c>
      <c r="AF15" s="323"/>
      <c r="AG15" s="324"/>
      <c r="AH15" s="325"/>
      <c r="AI15" s="326"/>
      <c r="AJ15" s="323"/>
      <c r="AK15" s="324"/>
      <c r="AL15" s="325"/>
      <c r="AM15" s="326"/>
      <c r="AN15" s="494"/>
      <c r="AO15" s="494"/>
      <c r="AP15" s="494"/>
      <c r="AQ15" s="494"/>
      <c r="AR15" s="323"/>
      <c r="AS15" s="324"/>
      <c r="AT15" s="325"/>
      <c r="AU15" s="326"/>
      <c r="AV15" s="323"/>
      <c r="AW15" s="324"/>
      <c r="AX15" s="479"/>
      <c r="AY15" s="326"/>
      <c r="AZ15" s="521"/>
      <c r="BA15" s="479"/>
      <c r="BB15" s="479"/>
      <c r="BC15" s="326"/>
    </row>
    <row r="16" spans="1:55" s="524" customFormat="1" ht="13.5" customHeight="1" x14ac:dyDescent="0.25">
      <c r="A16" s="85"/>
      <c r="B16" s="6" t="s">
        <v>158</v>
      </c>
      <c r="C16" s="9" t="s">
        <v>48</v>
      </c>
      <c r="D16" s="9" t="s">
        <v>123</v>
      </c>
      <c r="E16" s="46">
        <f>J16+O16+S16+W16+AA16+AM16+AQ16+AU16</f>
        <v>1</v>
      </c>
      <c r="F16" s="103"/>
      <c r="G16" s="105"/>
      <c r="H16" s="98"/>
      <c r="I16" s="105"/>
      <c r="J16" s="106"/>
      <c r="K16" s="220"/>
      <c r="L16" s="221"/>
      <c r="M16" s="180"/>
      <c r="N16" s="221"/>
      <c r="O16" s="107"/>
      <c r="P16" s="393"/>
      <c r="Q16" s="337"/>
      <c r="R16" s="309"/>
      <c r="S16" s="310"/>
      <c r="T16" s="386">
        <v>3</v>
      </c>
      <c r="U16" s="308" t="s">
        <v>192</v>
      </c>
      <c r="V16" s="472" t="s">
        <v>82</v>
      </c>
      <c r="W16" s="387">
        <v>1</v>
      </c>
      <c r="X16" s="126"/>
      <c r="Y16" s="337"/>
      <c r="Z16" s="472"/>
      <c r="AA16" s="413"/>
      <c r="AB16" s="126"/>
      <c r="AC16" s="337"/>
      <c r="AD16" s="472"/>
      <c r="AE16" s="413"/>
      <c r="AF16" s="307"/>
      <c r="AG16" s="308"/>
      <c r="AH16" s="472"/>
      <c r="AI16" s="310"/>
      <c r="AJ16" s="307"/>
      <c r="AK16" s="308"/>
      <c r="AL16" s="472"/>
      <c r="AM16" s="310"/>
      <c r="AN16" s="492"/>
      <c r="AO16" s="492"/>
      <c r="AP16" s="492"/>
      <c r="AQ16" s="492"/>
      <c r="AR16" s="307"/>
      <c r="AS16" s="308"/>
      <c r="AT16" s="309"/>
      <c r="AU16" s="310"/>
      <c r="AV16" s="307"/>
      <c r="AW16" s="308"/>
      <c r="AX16" s="472"/>
      <c r="AY16" s="310"/>
      <c r="AZ16" s="519"/>
      <c r="BA16" s="472"/>
      <c r="BB16" s="472"/>
      <c r="BC16" s="310"/>
    </row>
    <row r="17" spans="1:55" s="524" customFormat="1" ht="13.5" customHeight="1" thickBot="1" x14ac:dyDescent="0.3">
      <c r="A17" s="101"/>
      <c r="B17" s="256"/>
      <c r="C17" s="48"/>
      <c r="D17" s="257"/>
      <c r="E17" s="49"/>
      <c r="F17" s="108"/>
      <c r="G17" s="110"/>
      <c r="H17" s="99"/>
      <c r="I17" s="110"/>
      <c r="J17" s="111"/>
      <c r="K17" s="112"/>
      <c r="L17" s="113"/>
      <c r="M17" s="181"/>
      <c r="N17" s="113"/>
      <c r="O17" s="114"/>
      <c r="P17" s="338"/>
      <c r="Q17" s="339"/>
      <c r="R17" s="313"/>
      <c r="S17" s="314"/>
      <c r="T17" s="483"/>
      <c r="U17" s="484"/>
      <c r="V17" s="313"/>
      <c r="W17" s="485"/>
      <c r="X17" s="483"/>
      <c r="Y17" s="484"/>
      <c r="Z17" s="313"/>
      <c r="AA17" s="485"/>
      <c r="AB17" s="483"/>
      <c r="AC17" s="484"/>
      <c r="AD17" s="313"/>
      <c r="AE17" s="485"/>
      <c r="AF17" s="311"/>
      <c r="AG17" s="312"/>
      <c r="AH17" s="313"/>
      <c r="AI17" s="314"/>
      <c r="AJ17" s="311"/>
      <c r="AK17" s="312"/>
      <c r="AL17" s="313"/>
      <c r="AM17" s="314"/>
      <c r="AN17" s="495"/>
      <c r="AO17" s="495"/>
      <c r="AP17" s="495"/>
      <c r="AQ17" s="495"/>
      <c r="AR17" s="311"/>
      <c r="AS17" s="312"/>
      <c r="AT17" s="313"/>
      <c r="AU17" s="314"/>
      <c r="AV17" s="311"/>
      <c r="AW17" s="312"/>
      <c r="AX17" s="486"/>
      <c r="AY17" s="314"/>
      <c r="AZ17" s="522"/>
      <c r="BA17" s="486"/>
      <c r="BB17" s="486"/>
      <c r="BC17" s="314"/>
    </row>
  </sheetData>
  <sortState xmlns:xlrd2="http://schemas.microsoft.com/office/spreadsheetml/2017/richdata2" ref="A5:AM16">
    <sortCondition descending="1" ref="E5:E16"/>
  </sortState>
  <mergeCells count="37">
    <mergeCell ref="AF1:AI1"/>
    <mergeCell ref="AF2:AI2"/>
    <mergeCell ref="AG3:AI3"/>
    <mergeCell ref="BA3:BC3"/>
    <mergeCell ref="AN1:AQ1"/>
    <mergeCell ref="AN2:AQ2"/>
    <mergeCell ref="AO3:AQ3"/>
    <mergeCell ref="AR1:AU1"/>
    <mergeCell ref="AV1:AY1"/>
    <mergeCell ref="AZ1:BC1"/>
    <mergeCell ref="AV2:AY2"/>
    <mergeCell ref="AZ2:BC2"/>
    <mergeCell ref="AR2:AU2"/>
    <mergeCell ref="AW3:AY3"/>
    <mergeCell ref="U3:W3"/>
    <mergeCell ref="AS3:AU3"/>
    <mergeCell ref="F1:J1"/>
    <mergeCell ref="K1:O1"/>
    <mergeCell ref="P1:S1"/>
    <mergeCell ref="T1:W1"/>
    <mergeCell ref="T2:W2"/>
    <mergeCell ref="AJ1:AM1"/>
    <mergeCell ref="X1:AA1"/>
    <mergeCell ref="AK3:AM3"/>
    <mergeCell ref="Y3:AA3"/>
    <mergeCell ref="X2:AA2"/>
    <mergeCell ref="AJ2:AM2"/>
    <mergeCell ref="AB1:AE1"/>
    <mergeCell ref="AB2:AE2"/>
    <mergeCell ref="AC3:AE3"/>
    <mergeCell ref="A1:E3"/>
    <mergeCell ref="G3:J3"/>
    <mergeCell ref="L3:O3"/>
    <mergeCell ref="Q3:S3"/>
    <mergeCell ref="F2:J2"/>
    <mergeCell ref="K2:O2"/>
    <mergeCell ref="P2:S2"/>
  </mergeCells>
  <phoneticPr fontId="8" type="noConversion"/>
  <conditionalFormatting sqref="D8">
    <cfRule type="cellIs" dxfId="3" priority="1" stopIfTrue="1" operator="between">
      <formula>9</formula>
      <formula>12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3C6-3EEF-473C-BDD1-13B41A8D2AA2}">
  <dimension ref="A1:U14"/>
  <sheetViews>
    <sheetView workbookViewId="0">
      <selection activeCell="G22" sqref="G22"/>
    </sheetView>
  </sheetViews>
  <sheetFormatPr defaultRowHeight="15" x14ac:dyDescent="0.25"/>
  <cols>
    <col min="1" max="1" width="5.7109375" style="3" bestFit="1" customWidth="1"/>
    <col min="2" max="2" width="24.28515625" customWidth="1"/>
    <col min="3" max="3" width="27.7109375" bestFit="1" customWidth="1"/>
    <col min="4" max="4" width="11.28515625" style="500" bestFit="1" customWidth="1"/>
    <col min="5" max="5" width="25.5703125" style="50" customWidth="1"/>
    <col min="7" max="7" width="25.140625" bestFit="1" customWidth="1"/>
    <col min="8" max="8" width="8.7109375" bestFit="1" customWidth="1"/>
    <col min="9" max="9" width="24" customWidth="1"/>
    <col min="11" max="12" width="17.7109375" customWidth="1"/>
    <col min="16" max="16" width="17.7109375" bestFit="1" customWidth="1"/>
    <col min="20" max="20" width="17.7109375" bestFit="1" customWidth="1"/>
  </cols>
  <sheetData>
    <row r="1" spans="1:21" s="3" customFormat="1" ht="42" customHeight="1" x14ac:dyDescent="0.25">
      <c r="A1" s="664" t="s">
        <v>72</v>
      </c>
      <c r="B1" s="664"/>
      <c r="C1" s="664"/>
      <c r="D1" s="664"/>
      <c r="E1" s="666" t="s">
        <v>130</v>
      </c>
      <c r="F1" s="667"/>
      <c r="G1" s="666" t="s">
        <v>128</v>
      </c>
      <c r="H1" s="667"/>
      <c r="I1" s="666" t="s">
        <v>129</v>
      </c>
      <c r="J1" s="667"/>
      <c r="K1" s="5"/>
      <c r="L1" s="5"/>
      <c r="M1" s="5"/>
      <c r="N1" s="665"/>
      <c r="O1" s="665"/>
      <c r="P1" s="665"/>
      <c r="Q1" s="665"/>
      <c r="R1" s="665"/>
      <c r="S1" s="665"/>
      <c r="T1" s="665"/>
      <c r="U1" s="665"/>
    </row>
    <row r="2" spans="1:21" s="3" customFormat="1" ht="21" customHeight="1" thickBot="1" x14ac:dyDescent="0.3">
      <c r="A2" s="52" t="s">
        <v>3</v>
      </c>
      <c r="B2" s="52" t="s">
        <v>61</v>
      </c>
      <c r="C2" s="52" t="s">
        <v>6</v>
      </c>
      <c r="D2" s="508" t="s">
        <v>7</v>
      </c>
      <c r="E2" s="68" t="s">
        <v>4</v>
      </c>
      <c r="F2" s="69" t="s">
        <v>70</v>
      </c>
      <c r="G2" s="68" t="s">
        <v>4</v>
      </c>
      <c r="H2" s="69" t="s">
        <v>70</v>
      </c>
      <c r="I2" s="68" t="s">
        <v>4</v>
      </c>
      <c r="J2" s="69" t="s">
        <v>70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s="57" customFormat="1" ht="14.1" customHeight="1" x14ac:dyDescent="0.25">
      <c r="A3" s="53">
        <v>1</v>
      </c>
      <c r="B3" s="54" t="s">
        <v>62</v>
      </c>
      <c r="C3" s="55" t="s">
        <v>23</v>
      </c>
      <c r="D3" s="509">
        <f>H3+F3+J3</f>
        <v>388.25</v>
      </c>
      <c r="E3" s="70" t="s">
        <v>55</v>
      </c>
      <c r="F3" s="512">
        <v>152.5</v>
      </c>
      <c r="G3" s="74" t="s">
        <v>100</v>
      </c>
      <c r="H3" s="514">
        <v>151.5</v>
      </c>
      <c r="I3" s="75" t="s">
        <v>59</v>
      </c>
      <c r="J3" s="514">
        <v>84.25</v>
      </c>
      <c r="K3" s="56"/>
      <c r="L3" s="56"/>
      <c r="N3" s="56"/>
      <c r="O3" s="56"/>
      <c r="P3" s="56"/>
      <c r="Q3" s="56"/>
      <c r="U3" s="56"/>
    </row>
    <row r="4" spans="1:21" s="57" customFormat="1" ht="14.1" customHeight="1" x14ac:dyDescent="0.25">
      <c r="A4" s="10">
        <v>2</v>
      </c>
      <c r="B4" s="368" t="s">
        <v>74</v>
      </c>
      <c r="C4" s="58" t="s">
        <v>14</v>
      </c>
      <c r="D4" s="510">
        <f>J4+F4+H4</f>
        <v>290</v>
      </c>
      <c r="E4" s="77" t="s">
        <v>63</v>
      </c>
      <c r="F4" s="513">
        <v>162.5</v>
      </c>
      <c r="G4" s="78" t="s">
        <v>105</v>
      </c>
      <c r="H4" s="513">
        <v>69</v>
      </c>
      <c r="I4" s="71" t="s">
        <v>181</v>
      </c>
      <c r="J4" s="513">
        <v>58.5</v>
      </c>
      <c r="K4" s="56"/>
      <c r="N4" s="56"/>
      <c r="O4" s="56"/>
      <c r="P4" s="56"/>
      <c r="Q4" s="59"/>
      <c r="R4" s="59"/>
      <c r="S4" s="59"/>
      <c r="T4" s="59"/>
      <c r="U4" s="59"/>
    </row>
    <row r="5" spans="1:21" s="57" customFormat="1" ht="14.1" customHeight="1" x14ac:dyDescent="0.25">
      <c r="A5" s="10">
        <v>3</v>
      </c>
      <c r="B5" s="60" t="s">
        <v>98</v>
      </c>
      <c r="C5" s="58" t="s">
        <v>52</v>
      </c>
      <c r="D5" s="510">
        <f t="shared" ref="D5:D14" si="0">F5+H5+J5</f>
        <v>175</v>
      </c>
      <c r="E5" s="73" t="s">
        <v>65</v>
      </c>
      <c r="F5" s="513">
        <v>104.5</v>
      </c>
      <c r="G5" s="77" t="s">
        <v>186</v>
      </c>
      <c r="H5" s="513">
        <v>45.5</v>
      </c>
      <c r="I5" s="77" t="s">
        <v>184</v>
      </c>
      <c r="J5" s="513">
        <v>25</v>
      </c>
      <c r="K5" s="56"/>
      <c r="L5" s="59"/>
      <c r="N5" s="56"/>
      <c r="O5" s="56"/>
      <c r="P5" s="56"/>
      <c r="Q5" s="59"/>
      <c r="R5" s="61"/>
      <c r="S5" s="56"/>
      <c r="U5" s="59"/>
    </row>
    <row r="6" spans="1:21" s="57" customFormat="1" ht="14.1" customHeight="1" x14ac:dyDescent="0.25">
      <c r="A6" s="15" t="s">
        <v>79</v>
      </c>
      <c r="B6" s="62" t="s">
        <v>73</v>
      </c>
      <c r="C6" s="63" t="s">
        <v>17</v>
      </c>
      <c r="D6" s="510">
        <f t="shared" si="0"/>
        <v>166</v>
      </c>
      <c r="E6" s="71" t="s">
        <v>93</v>
      </c>
      <c r="F6" s="513">
        <v>78</v>
      </c>
      <c r="G6" s="78" t="s">
        <v>169</v>
      </c>
      <c r="H6" s="513">
        <v>64</v>
      </c>
      <c r="I6" s="77" t="s">
        <v>209</v>
      </c>
      <c r="J6" s="513">
        <v>24</v>
      </c>
      <c r="K6" s="56"/>
      <c r="L6" s="59"/>
      <c r="N6" s="56"/>
      <c r="O6" s="56"/>
      <c r="P6" s="56"/>
      <c r="Q6" s="59"/>
      <c r="R6" s="61"/>
      <c r="S6" s="56"/>
      <c r="U6" s="59"/>
    </row>
    <row r="7" spans="1:21" s="57" customFormat="1" ht="14.1" customHeight="1" thickBot="1" x14ac:dyDescent="0.3">
      <c r="A7" s="121" t="s">
        <v>80</v>
      </c>
      <c r="B7" s="504" t="s">
        <v>245</v>
      </c>
      <c r="C7" s="505" t="s">
        <v>18</v>
      </c>
      <c r="D7" s="511">
        <f t="shared" si="0"/>
        <v>113.5</v>
      </c>
      <c r="E7" s="71" t="s">
        <v>54</v>
      </c>
      <c r="F7" s="513">
        <v>83.5</v>
      </c>
      <c r="G7" s="78" t="s">
        <v>119</v>
      </c>
      <c r="H7" s="513">
        <v>30</v>
      </c>
      <c r="I7" s="77"/>
      <c r="J7" s="513"/>
      <c r="K7" s="56"/>
      <c r="L7" s="59"/>
      <c r="N7" s="56"/>
      <c r="O7" s="56"/>
      <c r="P7" s="56"/>
      <c r="Q7" s="59"/>
      <c r="R7" s="61"/>
      <c r="S7" s="56"/>
      <c r="U7" s="59"/>
    </row>
    <row r="8" spans="1:21" s="57" customFormat="1" ht="14.1" customHeight="1" x14ac:dyDescent="0.25">
      <c r="A8" s="18">
        <v>6</v>
      </c>
      <c r="B8" s="82" t="s">
        <v>246</v>
      </c>
      <c r="C8" s="83" t="s">
        <v>53</v>
      </c>
      <c r="D8" s="509">
        <f t="shared" si="0"/>
        <v>97.5</v>
      </c>
      <c r="E8" s="80" t="s">
        <v>57</v>
      </c>
      <c r="F8" s="514">
        <v>74.5</v>
      </c>
      <c r="G8" s="81" t="s">
        <v>76</v>
      </c>
      <c r="H8" s="514">
        <v>23</v>
      </c>
      <c r="I8" s="81"/>
      <c r="J8" s="514"/>
      <c r="K8" s="59"/>
      <c r="L8" s="59"/>
      <c r="N8" s="56"/>
      <c r="O8" s="56"/>
      <c r="P8" s="59"/>
      <c r="Q8" s="59"/>
      <c r="R8" s="59"/>
      <c r="S8" s="59"/>
      <c r="T8" s="59"/>
      <c r="U8" s="59"/>
    </row>
    <row r="9" spans="1:21" s="57" customFormat="1" ht="14.1" customHeight="1" x14ac:dyDescent="0.25">
      <c r="A9" s="18">
        <v>7</v>
      </c>
      <c r="B9" s="506" t="s">
        <v>89</v>
      </c>
      <c r="C9" s="507" t="s">
        <v>123</v>
      </c>
      <c r="D9" s="509">
        <f t="shared" si="0"/>
        <v>89.8</v>
      </c>
      <c r="E9" s="501" t="s">
        <v>97</v>
      </c>
      <c r="F9" s="514">
        <v>51</v>
      </c>
      <c r="G9" s="502" t="s">
        <v>175</v>
      </c>
      <c r="H9" s="514">
        <v>24</v>
      </c>
      <c r="I9" s="503" t="s">
        <v>144</v>
      </c>
      <c r="J9" s="514">
        <v>14.8</v>
      </c>
      <c r="K9" s="56"/>
    </row>
    <row r="10" spans="1:21" s="57" customFormat="1" ht="14.1" customHeight="1" x14ac:dyDescent="0.25">
      <c r="A10" s="51">
        <v>8</v>
      </c>
      <c r="B10" s="66" t="s">
        <v>248</v>
      </c>
      <c r="C10" s="64" t="s">
        <v>10</v>
      </c>
      <c r="D10" s="510">
        <f t="shared" si="0"/>
        <v>39</v>
      </c>
      <c r="E10" s="72" t="s">
        <v>50</v>
      </c>
      <c r="F10" s="513">
        <v>21</v>
      </c>
      <c r="G10" s="79" t="s">
        <v>187</v>
      </c>
      <c r="H10" s="513">
        <v>15</v>
      </c>
      <c r="I10" s="78" t="s">
        <v>156</v>
      </c>
      <c r="J10" s="513">
        <v>3</v>
      </c>
      <c r="K10" s="56"/>
      <c r="L10" s="56"/>
      <c r="N10" s="56"/>
      <c r="O10" s="56"/>
      <c r="P10" s="56"/>
      <c r="Q10" s="56"/>
      <c r="S10" s="56"/>
      <c r="U10" s="56"/>
    </row>
    <row r="11" spans="1:21" s="57" customFormat="1" ht="14.1" customHeight="1" x14ac:dyDescent="0.25">
      <c r="A11" s="67" t="s">
        <v>71</v>
      </c>
      <c r="B11" s="65" t="s">
        <v>249</v>
      </c>
      <c r="C11" s="64" t="s">
        <v>84</v>
      </c>
      <c r="D11" s="510">
        <f t="shared" si="0"/>
        <v>13</v>
      </c>
      <c r="E11" s="73" t="s">
        <v>103</v>
      </c>
      <c r="F11" s="513">
        <v>13</v>
      </c>
      <c r="G11" s="76"/>
      <c r="H11" s="513"/>
      <c r="I11" s="76"/>
      <c r="J11" s="513"/>
      <c r="K11" s="56"/>
      <c r="L11" s="59"/>
      <c r="N11" s="56"/>
      <c r="O11" s="56"/>
      <c r="P11" s="59"/>
      <c r="Q11" s="59"/>
      <c r="R11" s="59"/>
      <c r="S11" s="59"/>
      <c r="T11" s="59"/>
      <c r="U11" s="59"/>
    </row>
    <row r="12" spans="1:21" s="57" customFormat="1" ht="14.1" customHeight="1" x14ac:dyDescent="0.25">
      <c r="A12" s="12">
        <v>10</v>
      </c>
      <c r="B12" s="64" t="s">
        <v>247</v>
      </c>
      <c r="C12" s="65" t="s">
        <v>112</v>
      </c>
      <c r="D12" s="510">
        <f t="shared" si="0"/>
        <v>11.5</v>
      </c>
      <c r="E12" s="73" t="s">
        <v>110</v>
      </c>
      <c r="F12" s="513">
        <v>11.5</v>
      </c>
      <c r="G12" s="79"/>
      <c r="H12" s="513"/>
      <c r="I12" s="79"/>
      <c r="J12" s="513"/>
      <c r="K12" s="56"/>
      <c r="L12" s="56"/>
      <c r="N12" s="56"/>
      <c r="O12" s="56"/>
      <c r="P12" s="56"/>
      <c r="Q12" s="56"/>
      <c r="R12" s="56"/>
      <c r="S12" s="56"/>
      <c r="T12" s="56"/>
      <c r="U12" s="56"/>
    </row>
    <row r="13" spans="1:21" s="57" customFormat="1" ht="14.1" customHeight="1" x14ac:dyDescent="0.25">
      <c r="A13" s="51">
        <v>11</v>
      </c>
      <c r="B13" s="66" t="s">
        <v>251</v>
      </c>
      <c r="C13" s="515" t="s">
        <v>121</v>
      </c>
      <c r="D13" s="510">
        <f t="shared" si="0"/>
        <v>11.5</v>
      </c>
      <c r="E13" s="72" t="s">
        <v>252</v>
      </c>
      <c r="F13" s="513">
        <v>8.5</v>
      </c>
      <c r="G13" s="78" t="s">
        <v>236</v>
      </c>
      <c r="H13" s="513">
        <v>3</v>
      </c>
      <c r="I13" s="79"/>
      <c r="J13" s="513"/>
      <c r="K13" s="56"/>
      <c r="L13" s="59"/>
      <c r="N13" s="56"/>
      <c r="O13" s="56"/>
      <c r="P13" s="59"/>
      <c r="Q13" s="59"/>
      <c r="R13" s="59"/>
      <c r="S13" s="59"/>
      <c r="T13" s="59"/>
      <c r="U13" s="59"/>
    </row>
    <row r="14" spans="1:21" s="57" customFormat="1" ht="14.1" customHeight="1" x14ac:dyDescent="0.25">
      <c r="A14" s="12">
        <v>12</v>
      </c>
      <c r="B14" s="64" t="s">
        <v>250</v>
      </c>
      <c r="C14" s="65" t="s">
        <v>231</v>
      </c>
      <c r="D14" s="510">
        <f t="shared" si="0"/>
        <v>11</v>
      </c>
      <c r="E14" s="71" t="s">
        <v>243</v>
      </c>
      <c r="F14" s="513">
        <v>11</v>
      </c>
      <c r="G14" s="79"/>
      <c r="H14" s="513"/>
      <c r="I14" s="79"/>
      <c r="J14" s="513"/>
      <c r="K14" s="59"/>
      <c r="L14" s="59"/>
      <c r="N14" s="56"/>
      <c r="O14" s="56"/>
      <c r="P14" s="59"/>
      <c r="Q14" s="59"/>
      <c r="R14" s="59"/>
      <c r="S14" s="59"/>
      <c r="T14" s="59"/>
      <c r="U14" s="59"/>
    </row>
  </sheetData>
  <mergeCells count="6">
    <mergeCell ref="A1:D1"/>
    <mergeCell ref="N1:Q1"/>
    <mergeCell ref="R1:U1"/>
    <mergeCell ref="E1:F1"/>
    <mergeCell ref="G1:H1"/>
    <mergeCell ref="I1:J1"/>
  </mergeCells>
  <conditionalFormatting sqref="B9:B10">
    <cfRule type="cellIs" dxfId="2" priority="3" stopIfTrue="1" operator="between">
      <formula>9</formula>
      <formula>12</formula>
    </cfRule>
  </conditionalFormatting>
  <conditionalFormatting sqref="E10">
    <cfRule type="cellIs" dxfId="1" priority="1" stopIfTrue="1" operator="between">
      <formula>9</formula>
      <formula>12</formula>
    </cfRule>
  </conditionalFormatting>
  <conditionalFormatting sqref="G9">
    <cfRule type="cellIs" dxfId="0" priority="2" stopIfTrue="1" operator="between">
      <formula>9</formula>
      <formula>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ISANE</vt:lpstr>
      <vt:lpstr>EMANE</vt:lpstr>
      <vt:lpstr>VETERAN</vt:lpstr>
      <vt:lpstr>KUTSIKAD</vt:lpstr>
      <vt:lpstr>KENNEL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37255</dc:creator>
  <cp:lastModifiedBy>Signe Šadeiko</cp:lastModifiedBy>
  <dcterms:created xsi:type="dcterms:W3CDTF">2022-12-23T20:07:01Z</dcterms:created>
  <dcterms:modified xsi:type="dcterms:W3CDTF">2025-12-03T06:52:50Z</dcterms:modified>
</cp:coreProperties>
</file>